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hidePivotFieldList="1"/>
  <mc:AlternateContent xmlns:mc="http://schemas.openxmlformats.org/markup-compatibility/2006">
    <mc:Choice Requires="x15">
      <x15ac:absPath xmlns:x15ac="http://schemas.microsoft.com/office/spreadsheetml/2010/11/ac" url="R:\_PED Shared Files\State Grants Management\FY24\Planning Awards\27127 Comunity Schools Implemenation-4.5.23\"/>
    </mc:Choice>
  </mc:AlternateContent>
  <xr:revisionPtr revIDLastSave="0" documentId="13_ncr:1_{42A189CD-3AF5-4506-94AE-9B8D0F866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Y22-23 Final Allocation" sheetId="1" r:id="rId1"/>
    <sheet name="CS-Implementation" sheetId="2" r:id="rId2"/>
  </sheets>
  <definedNames>
    <definedName name="_xlnm.Print_Area" localSheetId="0">'FY22-23 Final Allocation'!$A$1:$C$35</definedName>
    <definedName name="_xlnm.Print_Titles" localSheetId="0">'FY22-23 Final Allocation'!$1:$10</definedName>
  </definedNames>
  <calcPr calcId="191029"/>
  <pivotCaches>
    <pivotCache cacheId="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D67" i="2" l="1"/>
  <c r="C16" i="1"/>
  <c r="C14" i="1"/>
  <c r="C13" i="1"/>
  <c r="C29" i="1"/>
  <c r="C23" i="1"/>
  <c r="C18" i="1"/>
  <c r="C33" i="1"/>
  <c r="C26" i="1"/>
  <c r="C30" i="1"/>
  <c r="C25" i="1"/>
  <c r="C11" i="1"/>
  <c r="C21" i="1"/>
  <c r="C24" i="1"/>
  <c r="C20" i="1"/>
  <c r="C19" i="1"/>
  <c r="C17" i="1"/>
  <c r="C34" i="1"/>
  <c r="C15" i="1"/>
  <c r="C32" i="1"/>
  <c r="C31" i="1"/>
  <c r="C22" i="1"/>
  <c r="C12" i="1"/>
  <c r="C28" i="1"/>
</calcChain>
</file>

<file path=xl/sharedStrings.xml><?xml version="1.0" encoding="utf-8"?>
<sst xmlns="http://schemas.openxmlformats.org/spreadsheetml/2006/main" count="272" uniqueCount="126">
  <si>
    <t>OBMS ENTITY CODE</t>
  </si>
  <si>
    <t xml:space="preserve"> LOCAL EDUCATION AGENCY</t>
  </si>
  <si>
    <t>Albuquerque Public Schools</t>
  </si>
  <si>
    <t>ACE Leadership High School</t>
  </si>
  <si>
    <t>Gordon Bernell Charter School</t>
  </si>
  <si>
    <t>Mountain Mahogany Community School</t>
  </si>
  <si>
    <t>Native American Community Academy</t>
  </si>
  <si>
    <t>Siembra Leadership High School</t>
  </si>
  <si>
    <t>Aztec Municipal Schools</t>
  </si>
  <si>
    <t>Belen Consolidated Schools</t>
  </si>
  <si>
    <t>Cuba Independent Schools</t>
  </si>
  <si>
    <r>
      <t>Espa</t>
    </r>
    <r>
      <rPr>
        <sz val="11"/>
        <rFont val="Calibri"/>
        <family val="2"/>
      </rPr>
      <t>ñ</t>
    </r>
    <r>
      <rPr>
        <sz val="11"/>
        <rFont val="Arial"/>
        <family val="2"/>
      </rPr>
      <t>ola Public Schools</t>
    </r>
  </si>
  <si>
    <t>Gallup-McKinley County Schools</t>
  </si>
  <si>
    <t>Las Cruces Public Schools</t>
  </si>
  <si>
    <t>Moriarty-Edgewood School District</t>
  </si>
  <si>
    <t>Peñasco Independent Schools</t>
  </si>
  <si>
    <t>Roswell Independent Schools</t>
  </si>
  <si>
    <t>Santa Fe Public Schools</t>
  </si>
  <si>
    <t>Santa Rosa Consolidated Schools</t>
  </si>
  <si>
    <t>Socorro Consolidated Schools</t>
  </si>
  <si>
    <t>Taos Municipal Schools</t>
  </si>
  <si>
    <t>Anansi Charter School</t>
  </si>
  <si>
    <t>76555012</t>
  </si>
  <si>
    <t>Vista Grande High School</t>
  </si>
  <si>
    <t>Truth or Consequences Municipal Schools</t>
  </si>
  <si>
    <t>West Las Vegas Public Schools</t>
  </si>
  <si>
    <t>STATE CHARTERS</t>
  </si>
  <si>
    <t>528-001</t>
  </si>
  <si>
    <t>Albuquerque Bilingual Academy</t>
  </si>
  <si>
    <t>517-001</t>
  </si>
  <si>
    <t>Albuquerque Sign Language Academy (The)</t>
  </si>
  <si>
    <t>577-001</t>
  </si>
  <si>
    <t>Raices del Saber Xinachtli Community School</t>
  </si>
  <si>
    <t>510-001</t>
  </si>
  <si>
    <t>Taos Academy</t>
  </si>
  <si>
    <t>555-001</t>
  </si>
  <si>
    <t>Taos International Charter School</t>
  </si>
  <si>
    <t>GRAND TOTAL</t>
  </si>
  <si>
    <t>583-001</t>
  </si>
  <si>
    <t>Rio Grande Academy of Fine Arts</t>
  </si>
  <si>
    <r>
      <t xml:space="preserve">District/State Charter Allocation                 </t>
    </r>
    <r>
      <rPr>
        <b/>
        <sz val="10"/>
        <color rgb="FFFF0000"/>
        <rFont val="Arial"/>
        <family val="2"/>
      </rPr>
      <t>(Revenue Code 43202)</t>
    </r>
  </si>
  <si>
    <t>Award Name:</t>
  </si>
  <si>
    <t>Laws:</t>
  </si>
  <si>
    <t>Section:</t>
  </si>
  <si>
    <t>Paragraph:</t>
  </si>
  <si>
    <t>Compliance Requirements: NM Procurement Code (1.4.1 NMAC), Procurement Code (13-1-28 through 13-1-99) NMSA 1978</t>
  </si>
  <si>
    <t xml:space="preserve">NM Department of Finance Administration Rules and Regulations:  https://www.nmdfa.state.nm.us/financial-control/resource-information </t>
  </si>
  <si>
    <t>HB/SB:</t>
  </si>
  <si>
    <t>Community School Award List for FY 23-24</t>
  </si>
  <si>
    <t>School District</t>
  </si>
  <si>
    <t>School Name</t>
  </si>
  <si>
    <t>Grant Award Phase</t>
  </si>
  <si>
    <t>Amount</t>
  </si>
  <si>
    <t>Implementation Year 2</t>
  </si>
  <si>
    <t>Apache Elementary School</t>
  </si>
  <si>
    <t>Implementation</t>
  </si>
  <si>
    <t>Bel-Air Elementary School</t>
  </si>
  <si>
    <t>Bellehaven Elementary School</t>
  </si>
  <si>
    <t>Del Norte High School</t>
  </si>
  <si>
    <t>Duranes Elementary School</t>
  </si>
  <si>
    <t>Renewal</t>
  </si>
  <si>
    <t>East San Jose Elementary School</t>
  </si>
  <si>
    <t>Edward Gonzales Elementary School</t>
  </si>
  <si>
    <t>Eugene Field Elementary School</t>
  </si>
  <si>
    <t>Garfield STEM Magnet &amp; Community School Middle School</t>
  </si>
  <si>
    <t>Governor Bent Elementary School</t>
  </si>
  <si>
    <t>Helen Cordero Primary School</t>
  </si>
  <si>
    <t>Inez Elementary School</t>
  </si>
  <si>
    <t>Kirtland Elementary School</t>
  </si>
  <si>
    <t>Lavaland Elementary School</t>
  </si>
  <si>
    <t>Lew Wallace Elementary School</t>
  </si>
  <si>
    <t>Mark Armijo Charter School</t>
  </si>
  <si>
    <t>McKinley Middle School</t>
  </si>
  <si>
    <t>Pajarito Elementary School</t>
  </si>
  <si>
    <t>Reginald Chavez Elementary School</t>
  </si>
  <si>
    <t>Rudolfo Anaya Elementary School</t>
  </si>
  <si>
    <t>Truman Middle School</t>
  </si>
  <si>
    <t>Van Buren Middle School</t>
  </si>
  <si>
    <t>Whittier Elementary School</t>
  </si>
  <si>
    <t>Albuquerque Sign Language Academy</t>
  </si>
  <si>
    <t>Mosaic Academy Charter School</t>
  </si>
  <si>
    <t>La Promesa Elementary School</t>
  </si>
  <si>
    <t>Cuba Independent School District</t>
  </si>
  <si>
    <t>Espanola Public Schools</t>
  </si>
  <si>
    <t>Carlos Vigil Middle School</t>
  </si>
  <si>
    <t>Alameda Elementary School</t>
  </si>
  <si>
    <t>Doña Ana Elementary Community School</t>
  </si>
  <si>
    <t>MacArthur Elementary School</t>
  </si>
  <si>
    <t>Moriarty Elementary School</t>
  </si>
  <si>
    <t>Peñasco Independent School District</t>
  </si>
  <si>
    <t>Peñasco Elementary School</t>
  </si>
  <si>
    <t>Penasco High School</t>
  </si>
  <si>
    <t>Raices Del Saber Xinachtli Community School</t>
  </si>
  <si>
    <t>Roswell Independent School District</t>
  </si>
  <si>
    <t>Mesa Middel School</t>
  </si>
  <si>
    <t>Sierra Middle School</t>
  </si>
  <si>
    <t>University High School</t>
  </si>
  <si>
    <t>Amy Biehl Community School</t>
  </si>
  <si>
    <t>Chaparral Elementary School</t>
  </si>
  <si>
    <t>Kearny Elementary School</t>
  </si>
  <si>
    <t>Milagro Middle School</t>
  </si>
  <si>
    <t>Nina Otero Community School</t>
  </si>
  <si>
    <t>Santa Fe High School</t>
  </si>
  <si>
    <t>Santa Rosa High School</t>
  </si>
  <si>
    <t>Socorro High School</t>
  </si>
  <si>
    <t>Taos International School</t>
  </si>
  <si>
    <t>Arrey Elementary School</t>
  </si>
  <si>
    <t>Arroyos del Norte Elementary School</t>
  </si>
  <si>
    <t>Hot Springs High School</t>
  </si>
  <si>
    <t>Ranchos Elementary School</t>
  </si>
  <si>
    <t>Vista Grande Charter High School</t>
  </si>
  <si>
    <t>West Las Vegas Schools</t>
  </si>
  <si>
    <t>Rio Gallinas Charter School</t>
  </si>
  <si>
    <t>Total</t>
  </si>
  <si>
    <t>Row Labels</t>
  </si>
  <si>
    <t>Grand Total</t>
  </si>
  <si>
    <t>Sum of Amount</t>
  </si>
  <si>
    <t>EXHIBIT A (27127 - FINAL FY23-24)</t>
  </si>
  <si>
    <t>HB 2</t>
  </si>
  <si>
    <t>187/Public Education Department</t>
  </si>
  <si>
    <t>Line 19 Pg 219</t>
  </si>
  <si>
    <t>CS- Implementation Grant</t>
  </si>
  <si>
    <t>State of New Mexico Special Appropriation- Final State Grant/(27127) FINAL AWARD FY23-24</t>
  </si>
  <si>
    <t xml:space="preserve">Atrisco Elementary School </t>
  </si>
  <si>
    <t xml:space="preserve">Implementation </t>
  </si>
  <si>
    <t xml:space="preserve">Gallup Central High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</si>
</sst>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indexed="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8497B0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14" fillId="7" borderId="11" xfId="0" applyFont="1" applyFill="1" applyBorder="1" applyAlignment="1" applyProtection="1">
      <alignment horizontal="center" vertical="center" wrapText="1"/>
      <protection locked="0"/>
    </xf>
    <xf numFmtId="42" fontId="8" fillId="0" borderId="12" xfId="1" applyNumberFormat="1" applyFont="1" applyBorder="1" applyProtection="1">
      <protection locked="0"/>
    </xf>
    <xf numFmtId="0" fontId="2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right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left" vertical="center" wrapText="1"/>
    </xf>
    <xf numFmtId="0" fontId="2" fillId="7" borderId="0" xfId="0" applyFont="1" applyFill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top" wrapText="1"/>
    </xf>
    <xf numFmtId="0" fontId="5" fillId="5" borderId="16" xfId="1" applyFont="1" applyFill="1" applyBorder="1" applyAlignment="1">
      <alignment horizontal="center" vertical="top" wrapText="1"/>
    </xf>
    <xf numFmtId="0" fontId="12" fillId="6" borderId="19" xfId="1" applyFont="1" applyFill="1" applyBorder="1" applyAlignment="1">
      <alignment horizontal="center" vertical="top" wrapText="1" readingOrder="1"/>
    </xf>
    <xf numFmtId="0" fontId="6" fillId="0" borderId="2" xfId="1" applyFont="1" applyBorder="1" applyAlignment="1">
      <alignment horizontal="center" vertical="center"/>
    </xf>
    <xf numFmtId="0" fontId="7" fillId="0" borderId="3" xfId="4" applyFont="1" applyBorder="1" applyAlignment="1">
      <alignment horizontal="left"/>
    </xf>
    <xf numFmtId="0" fontId="6" fillId="0" borderId="2" xfId="5" applyFont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10" fillId="2" borderId="4" xfId="1" applyFont="1" applyFill="1" applyBorder="1"/>
    <xf numFmtId="14" fontId="6" fillId="2" borderId="20" xfId="1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3" xfId="4" applyFont="1" applyBorder="1" applyAlignment="1">
      <alignment vertical="top"/>
    </xf>
    <xf numFmtId="0" fontId="7" fillId="0" borderId="3" xfId="5" applyFont="1" applyBorder="1" applyAlignment="1">
      <alignment horizontal="left"/>
    </xf>
    <xf numFmtId="0" fontId="0" fillId="0" borderId="13" xfId="0" applyBorder="1"/>
    <xf numFmtId="0" fontId="5" fillId="0" borderId="14" xfId="1" applyFont="1" applyBorder="1"/>
    <xf numFmtId="42" fontId="5" fillId="0" borderId="7" xfId="0" applyNumberFormat="1" applyFont="1" applyBorder="1"/>
    <xf numFmtId="0" fontId="0" fillId="4" borderId="1" xfId="0" applyFill="1" applyBorder="1"/>
    <xf numFmtId="0" fontId="0" fillId="4" borderId="0" xfId="0" applyFill="1"/>
    <xf numFmtId="0" fontId="0" fillId="4" borderId="11" xfId="0" applyFill="1" applyBorder="1"/>
    <xf numFmtId="0" fontId="0" fillId="4" borderId="6" xfId="0" applyFill="1" applyBorder="1"/>
    <xf numFmtId="0" fontId="0" fillId="4" borderId="17" xfId="0" applyFill="1" applyBorder="1"/>
    <xf numFmtId="0" fontId="0" fillId="4" borderId="18" xfId="0" applyFill="1" applyBorder="1"/>
    <xf numFmtId="0" fontId="2" fillId="3" borderId="0" xfId="0" applyFont="1" applyFill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16" fillId="0" borderId="0" xfId="0" applyFont="1"/>
    <xf numFmtId="164" fontId="16" fillId="0" borderId="0" xfId="0" applyNumberFormat="1" applyFont="1"/>
    <xf numFmtId="164" fontId="15" fillId="0" borderId="0" xfId="0" applyNumberFormat="1" applyFont="1"/>
    <xf numFmtId="0" fontId="17" fillId="0" borderId="0" xfId="0" applyFont="1" applyAlignment="1">
      <alignment horizontal="left" vertical="center" wrapText="1"/>
    </xf>
    <xf numFmtId="164" fontId="17" fillId="0" borderId="0" xfId="0" applyNumberFormat="1" applyFont="1" applyAlignment="1">
      <alignment horizontal="left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164" fontId="19" fillId="0" borderId="0" xfId="0" applyNumberFormat="1" applyFont="1" applyAlignment="1">
      <alignment horizontal="left" vertical="center" wrapText="1"/>
    </xf>
    <xf numFmtId="0" fontId="20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44" fontId="15" fillId="0" borderId="0" xfId="10" applyFont="1"/>
    <xf numFmtId="44" fontId="0" fillId="0" borderId="0" xfId="10" applyFont="1"/>
    <xf numFmtId="0" fontId="0" fillId="0" borderId="3" xfId="0" applyBorder="1" applyAlignment="1">
      <alignment horizontal="left"/>
    </xf>
    <xf numFmtId="44" fontId="0" fillId="0" borderId="3" xfId="10" applyFont="1" applyBorder="1"/>
    <xf numFmtId="44" fontId="0" fillId="0" borderId="3" xfId="10" applyFont="1" applyFill="1" applyBorder="1"/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7" borderId="1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/>
    </xf>
  </cellXfs>
  <cellStyles count="11">
    <cellStyle name="Comma 2" xfId="9" xr:uid="{00000000-0005-0000-0000-000000000000}"/>
    <cellStyle name="Currency" xfId="10" builtinId="4"/>
    <cellStyle name="Normal" xfId="0" builtinId="0"/>
    <cellStyle name="Normal 2 2 2" xfId="2" xr:uid="{00000000-0005-0000-0000-000003000000}"/>
    <cellStyle name="Normal 2 2 2 2" xfId="5" xr:uid="{00000000-0005-0000-0000-000004000000}"/>
    <cellStyle name="Normal 2 2 3" xfId="4" xr:uid="{00000000-0005-0000-0000-000005000000}"/>
    <cellStyle name="Normal 2 3" xfId="7" xr:uid="{00000000-0005-0000-0000-000006000000}"/>
    <cellStyle name="Normal 3" xfId="3" xr:uid="{00000000-0005-0000-0000-000007000000}"/>
    <cellStyle name="Normal 4" xfId="1" xr:uid="{00000000-0005-0000-0000-000008000000}"/>
    <cellStyle name="Normal 6" xfId="6" xr:uid="{00000000-0005-0000-0000-000009000000}"/>
    <cellStyle name="Normal 6 2" xfId="8" xr:uid="{00000000-0005-0000-0000-00000A000000}"/>
  </cellStyles>
  <dxfs count="18">
    <dxf>
      <numFmt numFmtId="164" formatCode="&quot;$&quot;#,##0.00"/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.0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3D1E1"/>
      <color rgb="FFD7F7FD"/>
      <color rgb="FFEFFCB0"/>
      <color rgb="FFF1FD55"/>
      <color rgb="FFD6B7D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0</xdr:row>
      <xdr:rowOff>403861</xdr:rowOff>
    </xdr:from>
    <xdr:to>
      <xdr:col>1</xdr:col>
      <xdr:colOff>3695700</xdr:colOff>
      <xdr:row>7</xdr:row>
      <xdr:rowOff>30481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403861"/>
          <a:ext cx="4206240" cy="124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tonio Andazola" refreshedDate="45062.635838310183" createdVersion="6" refreshedVersion="6" minRefreshableVersion="3" recordCount="64" xr:uid="{00000000-000A-0000-FFFF-FFFF03000000}">
  <cacheSource type="worksheet">
    <worksheetSource name="Table1"/>
  </cacheSource>
  <cacheFields count="4">
    <cacheField name="School District" numFmtId="0">
      <sharedItems count="23">
        <s v="Albuquerque Bilingual Academy"/>
        <s v="Albuquerque Public Schools"/>
        <s v="Albuquerque Sign Language Academy"/>
        <s v="Aztec Municipal Schools"/>
        <s v="Belen Consolidated Schools"/>
        <s v="Cuba Independent School District"/>
        <s v="Espanola Public Schools"/>
        <s v="Gallup-McKinley County Schools"/>
        <s v="Las Cruces Public Schools"/>
        <s v="Moriarty-Edgewood School District"/>
        <s v="Peñasco Independent School District"/>
        <s v="Raices Del Saber Xinachtli Community School"/>
        <s v="Rio Grande Academy of Fine Arts"/>
        <s v="Roswell Independent School District"/>
        <s v="Santa Fe Public Schools"/>
        <s v="Santa Rosa Consolidated Schools"/>
        <s v="Socorro Consolidated Schools"/>
        <s v="Taos Academy"/>
        <s v="Taos International School"/>
        <s v="Taos Municipal Schools"/>
        <s v="Truth or Consequences Municipal Schools"/>
        <s v="Vista Grande Charter High School"/>
        <s v="West Las Vegas Schools"/>
      </sharedItems>
    </cacheField>
    <cacheField name="School Name" numFmtId="0">
      <sharedItems/>
    </cacheField>
    <cacheField name="Grant Award Phase" numFmtId="0">
      <sharedItems/>
    </cacheField>
    <cacheField name="Amount" numFmtId="164">
      <sharedItems containsSemiMixedTypes="0" containsString="0" containsNumber="1" containsInteger="1" minValue="58000" maxValue="1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4">
  <r>
    <x v="0"/>
    <s v="Albuquerque Bilingual Academy"/>
    <s v="Implementation Year 2"/>
    <n v="150000"/>
  </r>
  <r>
    <x v="1"/>
    <s v="ACE Leadership High School"/>
    <s v="Implementation Year 2"/>
    <n v="150000"/>
  </r>
  <r>
    <x v="1"/>
    <s v="Apache Elementary School"/>
    <s v="Implementation"/>
    <n v="77003"/>
  </r>
  <r>
    <x v="1"/>
    <s v="Atrisco Elementary School "/>
    <s v="Implementation "/>
    <n v="150000"/>
  </r>
  <r>
    <x v="1"/>
    <s v="Bel-Air Elementary School"/>
    <s v="Implementation"/>
    <n v="150000"/>
  </r>
  <r>
    <x v="1"/>
    <s v="Bellehaven Elementary School"/>
    <s v="Implementation"/>
    <n v="150000"/>
  </r>
  <r>
    <x v="1"/>
    <s v="Del Norte High School"/>
    <s v="Implementation Year 2"/>
    <n v="150000"/>
  </r>
  <r>
    <x v="1"/>
    <s v="Duranes Elementary School"/>
    <s v="Renewal"/>
    <n v="75000"/>
  </r>
  <r>
    <x v="1"/>
    <s v="East San Jose Elementary School"/>
    <s v="Implementation Year 2"/>
    <n v="150000"/>
  </r>
  <r>
    <x v="1"/>
    <s v="Edward Gonzales Elementary School"/>
    <s v="Implementation Year 2"/>
    <n v="150000"/>
  </r>
  <r>
    <x v="1"/>
    <s v="Eugene Field Elementary School"/>
    <s v="Renewal"/>
    <n v="58000"/>
  </r>
  <r>
    <x v="1"/>
    <s v="Garfield STEM Magnet &amp; Community School Middle School"/>
    <s v="Implementation"/>
    <n v="150000"/>
  </r>
  <r>
    <x v="1"/>
    <s v="Gordon Bernell Charter School"/>
    <s v="Implementation Year 2"/>
    <n v="150000"/>
  </r>
  <r>
    <x v="1"/>
    <s v="Governor Bent Elementary School"/>
    <s v="Renewal"/>
    <n v="75000"/>
  </r>
  <r>
    <x v="1"/>
    <s v="Helen Cordero Primary School"/>
    <s v="Implementation Year 2"/>
    <n v="150000"/>
  </r>
  <r>
    <x v="1"/>
    <s v="Inez Elementary School"/>
    <s v="Implementation"/>
    <n v="150000"/>
  </r>
  <r>
    <x v="1"/>
    <s v="Kirtland Elementary School"/>
    <s v="Implementation"/>
    <n v="150000"/>
  </r>
  <r>
    <x v="1"/>
    <s v="Lavaland Elementary School"/>
    <s v="Implementation"/>
    <n v="150000"/>
  </r>
  <r>
    <x v="1"/>
    <s v="Lew Wallace Elementary School"/>
    <s v="Implementation"/>
    <n v="150000"/>
  </r>
  <r>
    <x v="1"/>
    <s v="Mark Armijo Charter School"/>
    <s v="Implementation Year 2"/>
    <n v="150000"/>
  </r>
  <r>
    <x v="1"/>
    <s v="McKinley Middle School"/>
    <s v="Implementation"/>
    <n v="150000"/>
  </r>
  <r>
    <x v="1"/>
    <s v="Mountain Mahogany Community School"/>
    <s v="Renewal"/>
    <n v="75000"/>
  </r>
  <r>
    <x v="1"/>
    <s v="Native American Community Academy"/>
    <s v="Renewal"/>
    <n v="75000"/>
  </r>
  <r>
    <x v="1"/>
    <s v="Pajarito Elementary School"/>
    <s v="Implementation"/>
    <n v="116750"/>
  </r>
  <r>
    <x v="1"/>
    <s v="Reginald Chavez Elementary School"/>
    <s v="Implementation Year 2"/>
    <n v="150000"/>
  </r>
  <r>
    <x v="1"/>
    <s v="Rudolfo Anaya Elementary School"/>
    <s v="Renewal"/>
    <n v="75000"/>
  </r>
  <r>
    <x v="1"/>
    <s v="Siembra Leadership High School"/>
    <s v="Implementation"/>
    <n v="150000"/>
  </r>
  <r>
    <x v="1"/>
    <s v="Truman Middle School"/>
    <s v="Implementation"/>
    <n v="150000"/>
  </r>
  <r>
    <x v="1"/>
    <s v="Van Buren Middle School"/>
    <s v="Implementation Year 2"/>
    <n v="150000"/>
  </r>
  <r>
    <x v="1"/>
    <s v="Whittier Elementary School"/>
    <s v="Implementation"/>
    <n v="150000"/>
  </r>
  <r>
    <x v="2"/>
    <s v="Albuquerque Sign Language Academy"/>
    <s v="Implementation Year 2"/>
    <n v="150000"/>
  </r>
  <r>
    <x v="3"/>
    <s v="Mosaic Academy Charter School"/>
    <s v="Implementation"/>
    <n v="150000"/>
  </r>
  <r>
    <x v="4"/>
    <s v="La Promesa Elementary School"/>
    <s v="Implementation"/>
    <n v="150000"/>
  </r>
  <r>
    <x v="5"/>
    <s v="Cuba Independent School District"/>
    <s v="Renewal"/>
    <n v="83600"/>
  </r>
  <r>
    <x v="6"/>
    <s v="Carlos Vigil Middle School"/>
    <s v="Renewal"/>
    <n v="83600"/>
  </r>
  <r>
    <x v="7"/>
    <s v="Gallup Central High School "/>
    <s v="Implementation"/>
    <n v="150000"/>
  </r>
  <r>
    <x v="8"/>
    <s v="Alameda Elementary School"/>
    <s v="Implementation"/>
    <n v="150000"/>
  </r>
  <r>
    <x v="8"/>
    <s v="Doña Ana Elementary Community School"/>
    <s v="Implementation"/>
    <n v="150000"/>
  </r>
  <r>
    <x v="8"/>
    <s v="MacArthur Elementary School"/>
    <s v="Renewal"/>
    <n v="75000"/>
  </r>
  <r>
    <x v="9"/>
    <s v="Moriarty Elementary School"/>
    <s v="Implementation Year 2"/>
    <n v="150000"/>
  </r>
  <r>
    <x v="10"/>
    <s v="Peñasco Elementary School"/>
    <s v="Renewal"/>
    <n v="75000"/>
  </r>
  <r>
    <x v="10"/>
    <s v="Penasco High School"/>
    <s v="Implementation Year 2"/>
    <n v="150000"/>
  </r>
  <r>
    <x v="11"/>
    <s v="Raices Del Saber Xinachtli Community School"/>
    <s v="Renewal"/>
    <n v="75000"/>
  </r>
  <r>
    <x v="12"/>
    <s v="Rio Grande Academy of Fine Arts"/>
    <s v="Implementation"/>
    <n v="150000"/>
  </r>
  <r>
    <x v="13"/>
    <s v="Mesa Middel School"/>
    <s v="Implementation"/>
    <n v="150000"/>
  </r>
  <r>
    <x v="13"/>
    <s v="Sierra Middle School"/>
    <s v="Renewal"/>
    <n v="75000"/>
  </r>
  <r>
    <x v="13"/>
    <s v="University High School"/>
    <s v="Implementation Year 2"/>
    <n v="150000"/>
  </r>
  <r>
    <x v="14"/>
    <s v="Amy Biehl Community School"/>
    <s v="Implementation"/>
    <n v="150000"/>
  </r>
  <r>
    <x v="14"/>
    <s v="Chaparral Elementary School"/>
    <s v="Implementation"/>
    <n v="150000"/>
  </r>
  <r>
    <x v="14"/>
    <s v="Kearny Elementary School"/>
    <s v="Implementation Year 2"/>
    <n v="150000"/>
  </r>
  <r>
    <x v="14"/>
    <s v="Milagro Middle School"/>
    <s v="Implementation Year 2"/>
    <n v="150000"/>
  </r>
  <r>
    <x v="14"/>
    <s v="Nina Otero Community School"/>
    <s v="Implementation Year 2"/>
    <n v="150000"/>
  </r>
  <r>
    <x v="14"/>
    <s v="Santa Fe High School"/>
    <s v="Renewal"/>
    <n v="75000"/>
  </r>
  <r>
    <x v="15"/>
    <s v="Santa Rosa High School"/>
    <s v="Renewal"/>
    <n v="71702"/>
  </r>
  <r>
    <x v="16"/>
    <s v="Socorro High School"/>
    <s v="Implementation"/>
    <n v="150000"/>
  </r>
  <r>
    <x v="17"/>
    <s v="Taos Academy"/>
    <s v="Implementation Year 2"/>
    <n v="150000"/>
  </r>
  <r>
    <x v="18"/>
    <s v="Taos International School"/>
    <s v="Renewal"/>
    <n v="68670"/>
  </r>
  <r>
    <x v="19"/>
    <s v="Anansi Charter School"/>
    <s v="Implementation"/>
    <n v="150000"/>
  </r>
  <r>
    <x v="19"/>
    <s v="Arroyos del Norte Elementary School"/>
    <s v="Implementation"/>
    <n v="150000"/>
  </r>
  <r>
    <x v="19"/>
    <s v="Ranchos Elementary School"/>
    <s v="Implementation"/>
    <n v="150000"/>
  </r>
  <r>
    <x v="20"/>
    <s v="Arrey Elementary School"/>
    <s v="Renewal"/>
    <n v="75000"/>
  </r>
  <r>
    <x v="20"/>
    <s v="Hot Springs High School"/>
    <s v="Renewal"/>
    <n v="75000"/>
  </r>
  <r>
    <x v="21"/>
    <s v="Vista Grande Charter High School"/>
    <s v="Renewal"/>
    <n v="83600"/>
  </r>
  <r>
    <x v="22"/>
    <s v="Rio Gallinas Charter School"/>
    <s v="Implementation"/>
    <n v="1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2:G26" firstHeaderRow="1" firstDataRow="1" firstDataCol="1"/>
  <pivotFields count="4">
    <pivotField axis="axisRow"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showAll="0"/>
    <pivotField showAll="0"/>
    <pivotField dataField="1" numFmtId="164"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Sum of Amount" fld="3" baseField="0" baseItem="0"/>
  </dataFields>
  <formats count="8">
    <format dxfId="17">
      <pivotArea collapsedLevelsAreSubtotals="1" fieldPosition="0">
        <references count="1">
          <reference field="0" count="0"/>
        </references>
      </pivotArea>
    </format>
    <format dxfId="16">
      <pivotArea dataOnly="0" labelOnly="1" fieldPosition="0">
        <references count="1">
          <reference field="0" count="0"/>
        </references>
      </pivotArea>
    </format>
    <format dxfId="15">
      <pivotArea collapsedLevelsAreSubtotals="1" fieldPosition="0">
        <references count="1">
          <reference field="0" count="1">
            <x v="3"/>
          </reference>
        </references>
      </pivotArea>
    </format>
    <format dxfId="14">
      <pivotArea dataOnly="0" labelOnly="1" fieldPosition="0">
        <references count="1">
          <reference field="0" count="1">
            <x v="3"/>
          </reference>
        </references>
      </pivotArea>
    </format>
    <format dxfId="13">
      <pivotArea collapsedLevelsAreSubtotals="1" fieldPosition="0">
        <references count="1">
          <reference field="0" count="1">
            <x v="1"/>
          </reference>
        </references>
      </pivotArea>
    </format>
    <format dxfId="12">
      <pivotArea dataOnly="0" labelOnly="1" fieldPosition="0">
        <references count="1">
          <reference field="0" count="1">
            <x v="1"/>
          </reference>
        </references>
      </pivotArea>
    </format>
    <format dxfId="11">
      <pivotArea collapsedLevelsAreSubtotals="1" fieldPosition="0">
        <references count="1">
          <reference field="0" count="6">
            <x v="0"/>
            <x v="1"/>
            <x v="2"/>
            <x v="3"/>
            <x v="4"/>
            <x v="5"/>
          </reference>
        </references>
      </pivotArea>
    </format>
    <format dxfId="10">
      <pivotArea dataOnly="0" labelOnly="1" fieldPosition="0">
        <references count="1">
          <reference field="0" count="6">
            <x v="0"/>
            <x v="1"/>
            <x v="2"/>
            <x v="3"/>
            <x v="4"/>
            <x v="5"/>
          </reference>
        </references>
      </pivotArea>
    </format>
  </format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A2:D67" totalsRowCount="1" headerRowDxfId="9" dataDxfId="8">
  <autoFilter ref="A2:D66" xr:uid="{00000000-0009-0000-0100-000002000000}"/>
  <sortState xmlns:xlrd2="http://schemas.microsoft.com/office/spreadsheetml/2017/richdata2" ref="A3:D66">
    <sortCondition ref="A2:A66"/>
  </sortState>
  <tableColumns count="4">
    <tableColumn id="1" xr3:uid="{00000000-0010-0000-0000-000001000000}" name="School District" dataDxfId="7" totalsRowDxfId="6"/>
    <tableColumn id="2" xr3:uid="{00000000-0010-0000-0000-000002000000}" name="School Name" dataDxfId="5" totalsRowDxfId="4"/>
    <tableColumn id="3" xr3:uid="{00000000-0010-0000-0000-000003000000}" name="Grant Award Phase" totalsRowLabel="Total" dataDxfId="3" totalsRowDxfId="2"/>
    <tableColumn id="4" xr3:uid="{00000000-0010-0000-0000-000004000000}" name="Amount" totalsRowFunction="custom" dataDxfId="1" totalsRowDxfId="0">
      <totalsRowFormula>SUM(D3:D66)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"/>
  <sheetViews>
    <sheetView tabSelected="1" workbookViewId="0">
      <selection activeCell="C36" sqref="C36"/>
    </sheetView>
  </sheetViews>
  <sheetFormatPr defaultRowHeight="15" x14ac:dyDescent="0.25"/>
  <cols>
    <col min="1" max="1" width="10.7109375" customWidth="1"/>
    <col min="2" max="2" width="70.42578125" customWidth="1"/>
    <col min="3" max="3" width="33.28515625" customWidth="1"/>
    <col min="247" max="247" width="10.7109375" customWidth="1"/>
    <col min="248" max="248" width="60.28515625" customWidth="1"/>
    <col min="249" max="249" width="12.28515625" customWidth="1"/>
    <col min="250" max="250" width="14.7109375" customWidth="1"/>
    <col min="251" max="251" width="17.5703125" customWidth="1"/>
    <col min="252" max="252" width="18.42578125" customWidth="1"/>
    <col min="253" max="253" width="17.28515625" customWidth="1"/>
    <col min="254" max="254" width="16.5703125" customWidth="1"/>
    <col min="255" max="255" width="17.7109375" customWidth="1"/>
    <col min="503" max="503" width="10.7109375" customWidth="1"/>
    <col min="504" max="504" width="60.28515625" customWidth="1"/>
    <col min="505" max="505" width="12.28515625" customWidth="1"/>
    <col min="506" max="506" width="14.7109375" customWidth="1"/>
    <col min="507" max="507" width="17.5703125" customWidth="1"/>
    <col min="508" max="508" width="18.42578125" customWidth="1"/>
    <col min="509" max="509" width="17.28515625" customWidth="1"/>
    <col min="510" max="510" width="16.5703125" customWidth="1"/>
    <col min="511" max="511" width="17.7109375" customWidth="1"/>
    <col min="759" max="759" width="10.7109375" customWidth="1"/>
    <col min="760" max="760" width="60.28515625" customWidth="1"/>
    <col min="761" max="761" width="12.28515625" customWidth="1"/>
    <col min="762" max="762" width="14.7109375" customWidth="1"/>
    <col min="763" max="763" width="17.5703125" customWidth="1"/>
    <col min="764" max="764" width="18.42578125" customWidth="1"/>
    <col min="765" max="765" width="17.28515625" customWidth="1"/>
    <col min="766" max="766" width="16.5703125" customWidth="1"/>
    <col min="767" max="767" width="17.7109375" customWidth="1"/>
    <col min="1015" max="1015" width="10.7109375" customWidth="1"/>
    <col min="1016" max="1016" width="60.28515625" customWidth="1"/>
    <col min="1017" max="1017" width="12.28515625" customWidth="1"/>
    <col min="1018" max="1018" width="14.7109375" customWidth="1"/>
    <col min="1019" max="1019" width="17.5703125" customWidth="1"/>
    <col min="1020" max="1020" width="18.42578125" customWidth="1"/>
    <col min="1021" max="1021" width="17.28515625" customWidth="1"/>
    <col min="1022" max="1022" width="16.5703125" customWidth="1"/>
    <col min="1023" max="1023" width="17.7109375" customWidth="1"/>
    <col min="1271" max="1271" width="10.7109375" customWidth="1"/>
    <col min="1272" max="1272" width="60.28515625" customWidth="1"/>
    <col min="1273" max="1273" width="12.28515625" customWidth="1"/>
    <col min="1274" max="1274" width="14.7109375" customWidth="1"/>
    <col min="1275" max="1275" width="17.5703125" customWidth="1"/>
    <col min="1276" max="1276" width="18.42578125" customWidth="1"/>
    <col min="1277" max="1277" width="17.28515625" customWidth="1"/>
    <col min="1278" max="1278" width="16.5703125" customWidth="1"/>
    <col min="1279" max="1279" width="17.7109375" customWidth="1"/>
    <col min="1527" max="1527" width="10.7109375" customWidth="1"/>
    <col min="1528" max="1528" width="60.28515625" customWidth="1"/>
    <col min="1529" max="1529" width="12.28515625" customWidth="1"/>
    <col min="1530" max="1530" width="14.7109375" customWidth="1"/>
    <col min="1531" max="1531" width="17.5703125" customWidth="1"/>
    <col min="1532" max="1532" width="18.42578125" customWidth="1"/>
    <col min="1533" max="1533" width="17.28515625" customWidth="1"/>
    <col min="1534" max="1534" width="16.5703125" customWidth="1"/>
    <col min="1535" max="1535" width="17.7109375" customWidth="1"/>
    <col min="1783" max="1783" width="10.7109375" customWidth="1"/>
    <col min="1784" max="1784" width="60.28515625" customWidth="1"/>
    <col min="1785" max="1785" width="12.28515625" customWidth="1"/>
    <col min="1786" max="1786" width="14.7109375" customWidth="1"/>
    <col min="1787" max="1787" width="17.5703125" customWidth="1"/>
    <col min="1788" max="1788" width="18.42578125" customWidth="1"/>
    <col min="1789" max="1789" width="17.28515625" customWidth="1"/>
    <col min="1790" max="1790" width="16.5703125" customWidth="1"/>
    <col min="1791" max="1791" width="17.7109375" customWidth="1"/>
    <col min="2039" max="2039" width="10.7109375" customWidth="1"/>
    <col min="2040" max="2040" width="60.28515625" customWidth="1"/>
    <col min="2041" max="2041" width="12.28515625" customWidth="1"/>
    <col min="2042" max="2042" width="14.7109375" customWidth="1"/>
    <col min="2043" max="2043" width="17.5703125" customWidth="1"/>
    <col min="2044" max="2044" width="18.42578125" customWidth="1"/>
    <col min="2045" max="2045" width="17.28515625" customWidth="1"/>
    <col min="2046" max="2046" width="16.5703125" customWidth="1"/>
    <col min="2047" max="2047" width="17.7109375" customWidth="1"/>
    <col min="2295" max="2295" width="10.7109375" customWidth="1"/>
    <col min="2296" max="2296" width="60.28515625" customWidth="1"/>
    <col min="2297" max="2297" width="12.28515625" customWidth="1"/>
    <col min="2298" max="2298" width="14.7109375" customWidth="1"/>
    <col min="2299" max="2299" width="17.5703125" customWidth="1"/>
    <col min="2300" max="2300" width="18.42578125" customWidth="1"/>
    <col min="2301" max="2301" width="17.28515625" customWidth="1"/>
    <col min="2302" max="2302" width="16.5703125" customWidth="1"/>
    <col min="2303" max="2303" width="17.7109375" customWidth="1"/>
    <col min="2551" max="2551" width="10.7109375" customWidth="1"/>
    <col min="2552" max="2552" width="60.28515625" customWidth="1"/>
    <col min="2553" max="2553" width="12.28515625" customWidth="1"/>
    <col min="2554" max="2554" width="14.7109375" customWidth="1"/>
    <col min="2555" max="2555" width="17.5703125" customWidth="1"/>
    <col min="2556" max="2556" width="18.42578125" customWidth="1"/>
    <col min="2557" max="2557" width="17.28515625" customWidth="1"/>
    <col min="2558" max="2558" width="16.5703125" customWidth="1"/>
    <col min="2559" max="2559" width="17.7109375" customWidth="1"/>
    <col min="2807" max="2807" width="10.7109375" customWidth="1"/>
    <col min="2808" max="2808" width="60.28515625" customWidth="1"/>
    <col min="2809" max="2809" width="12.28515625" customWidth="1"/>
    <col min="2810" max="2810" width="14.7109375" customWidth="1"/>
    <col min="2811" max="2811" width="17.5703125" customWidth="1"/>
    <col min="2812" max="2812" width="18.42578125" customWidth="1"/>
    <col min="2813" max="2813" width="17.28515625" customWidth="1"/>
    <col min="2814" max="2814" width="16.5703125" customWidth="1"/>
    <col min="2815" max="2815" width="17.7109375" customWidth="1"/>
    <col min="3063" max="3063" width="10.7109375" customWidth="1"/>
    <col min="3064" max="3064" width="60.28515625" customWidth="1"/>
    <col min="3065" max="3065" width="12.28515625" customWidth="1"/>
    <col min="3066" max="3066" width="14.7109375" customWidth="1"/>
    <col min="3067" max="3067" width="17.5703125" customWidth="1"/>
    <col min="3068" max="3068" width="18.42578125" customWidth="1"/>
    <col min="3069" max="3069" width="17.28515625" customWidth="1"/>
    <col min="3070" max="3070" width="16.5703125" customWidth="1"/>
    <col min="3071" max="3071" width="17.7109375" customWidth="1"/>
    <col min="3319" max="3319" width="10.7109375" customWidth="1"/>
    <col min="3320" max="3320" width="60.28515625" customWidth="1"/>
    <col min="3321" max="3321" width="12.28515625" customWidth="1"/>
    <col min="3322" max="3322" width="14.7109375" customWidth="1"/>
    <col min="3323" max="3323" width="17.5703125" customWidth="1"/>
    <col min="3324" max="3324" width="18.42578125" customWidth="1"/>
    <col min="3325" max="3325" width="17.28515625" customWidth="1"/>
    <col min="3326" max="3326" width="16.5703125" customWidth="1"/>
    <col min="3327" max="3327" width="17.7109375" customWidth="1"/>
    <col min="3575" max="3575" width="10.7109375" customWidth="1"/>
    <col min="3576" max="3576" width="60.28515625" customWidth="1"/>
    <col min="3577" max="3577" width="12.28515625" customWidth="1"/>
    <col min="3578" max="3578" width="14.7109375" customWidth="1"/>
    <col min="3579" max="3579" width="17.5703125" customWidth="1"/>
    <col min="3580" max="3580" width="18.42578125" customWidth="1"/>
    <col min="3581" max="3581" width="17.28515625" customWidth="1"/>
    <col min="3582" max="3582" width="16.5703125" customWidth="1"/>
    <col min="3583" max="3583" width="17.7109375" customWidth="1"/>
    <col min="3831" max="3831" width="10.7109375" customWidth="1"/>
    <col min="3832" max="3832" width="60.28515625" customWidth="1"/>
    <col min="3833" max="3833" width="12.28515625" customWidth="1"/>
    <col min="3834" max="3834" width="14.7109375" customWidth="1"/>
    <col min="3835" max="3835" width="17.5703125" customWidth="1"/>
    <col min="3836" max="3836" width="18.42578125" customWidth="1"/>
    <col min="3837" max="3837" width="17.28515625" customWidth="1"/>
    <col min="3838" max="3838" width="16.5703125" customWidth="1"/>
    <col min="3839" max="3839" width="17.7109375" customWidth="1"/>
    <col min="4087" max="4087" width="10.7109375" customWidth="1"/>
    <col min="4088" max="4088" width="60.28515625" customWidth="1"/>
    <col min="4089" max="4089" width="12.28515625" customWidth="1"/>
    <col min="4090" max="4090" width="14.7109375" customWidth="1"/>
    <col min="4091" max="4091" width="17.5703125" customWidth="1"/>
    <col min="4092" max="4092" width="18.42578125" customWidth="1"/>
    <col min="4093" max="4093" width="17.28515625" customWidth="1"/>
    <col min="4094" max="4094" width="16.5703125" customWidth="1"/>
    <col min="4095" max="4095" width="17.7109375" customWidth="1"/>
    <col min="4343" max="4343" width="10.7109375" customWidth="1"/>
    <col min="4344" max="4344" width="60.28515625" customWidth="1"/>
    <col min="4345" max="4345" width="12.28515625" customWidth="1"/>
    <col min="4346" max="4346" width="14.7109375" customWidth="1"/>
    <col min="4347" max="4347" width="17.5703125" customWidth="1"/>
    <col min="4348" max="4348" width="18.42578125" customWidth="1"/>
    <col min="4349" max="4349" width="17.28515625" customWidth="1"/>
    <col min="4350" max="4350" width="16.5703125" customWidth="1"/>
    <col min="4351" max="4351" width="17.7109375" customWidth="1"/>
    <col min="4599" max="4599" width="10.7109375" customWidth="1"/>
    <col min="4600" max="4600" width="60.28515625" customWidth="1"/>
    <col min="4601" max="4601" width="12.28515625" customWidth="1"/>
    <col min="4602" max="4602" width="14.7109375" customWidth="1"/>
    <col min="4603" max="4603" width="17.5703125" customWidth="1"/>
    <col min="4604" max="4604" width="18.42578125" customWidth="1"/>
    <col min="4605" max="4605" width="17.28515625" customWidth="1"/>
    <col min="4606" max="4606" width="16.5703125" customWidth="1"/>
    <col min="4607" max="4607" width="17.7109375" customWidth="1"/>
    <col min="4855" max="4855" width="10.7109375" customWidth="1"/>
    <col min="4856" max="4856" width="60.28515625" customWidth="1"/>
    <col min="4857" max="4857" width="12.28515625" customWidth="1"/>
    <col min="4858" max="4858" width="14.7109375" customWidth="1"/>
    <col min="4859" max="4859" width="17.5703125" customWidth="1"/>
    <col min="4860" max="4860" width="18.42578125" customWidth="1"/>
    <col min="4861" max="4861" width="17.28515625" customWidth="1"/>
    <col min="4862" max="4862" width="16.5703125" customWidth="1"/>
    <col min="4863" max="4863" width="17.7109375" customWidth="1"/>
    <col min="5111" max="5111" width="10.7109375" customWidth="1"/>
    <col min="5112" max="5112" width="60.28515625" customWidth="1"/>
    <col min="5113" max="5113" width="12.28515625" customWidth="1"/>
    <col min="5114" max="5114" width="14.7109375" customWidth="1"/>
    <col min="5115" max="5115" width="17.5703125" customWidth="1"/>
    <col min="5116" max="5116" width="18.42578125" customWidth="1"/>
    <col min="5117" max="5117" width="17.28515625" customWidth="1"/>
    <col min="5118" max="5118" width="16.5703125" customWidth="1"/>
    <col min="5119" max="5119" width="17.7109375" customWidth="1"/>
    <col min="5367" max="5367" width="10.7109375" customWidth="1"/>
    <col min="5368" max="5368" width="60.28515625" customWidth="1"/>
    <col min="5369" max="5369" width="12.28515625" customWidth="1"/>
    <col min="5370" max="5370" width="14.7109375" customWidth="1"/>
    <col min="5371" max="5371" width="17.5703125" customWidth="1"/>
    <col min="5372" max="5372" width="18.42578125" customWidth="1"/>
    <col min="5373" max="5373" width="17.28515625" customWidth="1"/>
    <col min="5374" max="5374" width="16.5703125" customWidth="1"/>
    <col min="5375" max="5375" width="17.7109375" customWidth="1"/>
    <col min="5623" max="5623" width="10.7109375" customWidth="1"/>
    <col min="5624" max="5624" width="60.28515625" customWidth="1"/>
    <col min="5625" max="5625" width="12.28515625" customWidth="1"/>
    <col min="5626" max="5626" width="14.7109375" customWidth="1"/>
    <col min="5627" max="5627" width="17.5703125" customWidth="1"/>
    <col min="5628" max="5628" width="18.42578125" customWidth="1"/>
    <col min="5629" max="5629" width="17.28515625" customWidth="1"/>
    <col min="5630" max="5630" width="16.5703125" customWidth="1"/>
    <col min="5631" max="5631" width="17.7109375" customWidth="1"/>
    <col min="5879" max="5879" width="10.7109375" customWidth="1"/>
    <col min="5880" max="5880" width="60.28515625" customWidth="1"/>
    <col min="5881" max="5881" width="12.28515625" customWidth="1"/>
    <col min="5882" max="5882" width="14.7109375" customWidth="1"/>
    <col min="5883" max="5883" width="17.5703125" customWidth="1"/>
    <col min="5884" max="5884" width="18.42578125" customWidth="1"/>
    <col min="5885" max="5885" width="17.28515625" customWidth="1"/>
    <col min="5886" max="5886" width="16.5703125" customWidth="1"/>
    <col min="5887" max="5887" width="17.7109375" customWidth="1"/>
    <col min="6135" max="6135" width="10.7109375" customWidth="1"/>
    <col min="6136" max="6136" width="60.28515625" customWidth="1"/>
    <col min="6137" max="6137" width="12.28515625" customWidth="1"/>
    <col min="6138" max="6138" width="14.7109375" customWidth="1"/>
    <col min="6139" max="6139" width="17.5703125" customWidth="1"/>
    <col min="6140" max="6140" width="18.42578125" customWidth="1"/>
    <col min="6141" max="6141" width="17.28515625" customWidth="1"/>
    <col min="6142" max="6142" width="16.5703125" customWidth="1"/>
    <col min="6143" max="6143" width="17.7109375" customWidth="1"/>
    <col min="6391" max="6391" width="10.7109375" customWidth="1"/>
    <col min="6392" max="6392" width="60.28515625" customWidth="1"/>
    <col min="6393" max="6393" width="12.28515625" customWidth="1"/>
    <col min="6394" max="6394" width="14.7109375" customWidth="1"/>
    <col min="6395" max="6395" width="17.5703125" customWidth="1"/>
    <col min="6396" max="6396" width="18.42578125" customWidth="1"/>
    <col min="6397" max="6397" width="17.28515625" customWidth="1"/>
    <col min="6398" max="6398" width="16.5703125" customWidth="1"/>
    <col min="6399" max="6399" width="17.7109375" customWidth="1"/>
    <col min="6647" max="6647" width="10.7109375" customWidth="1"/>
    <col min="6648" max="6648" width="60.28515625" customWidth="1"/>
    <col min="6649" max="6649" width="12.28515625" customWidth="1"/>
    <col min="6650" max="6650" width="14.7109375" customWidth="1"/>
    <col min="6651" max="6651" width="17.5703125" customWidth="1"/>
    <col min="6652" max="6652" width="18.42578125" customWidth="1"/>
    <col min="6653" max="6653" width="17.28515625" customWidth="1"/>
    <col min="6654" max="6654" width="16.5703125" customWidth="1"/>
    <col min="6655" max="6655" width="17.7109375" customWidth="1"/>
    <col min="6903" max="6903" width="10.7109375" customWidth="1"/>
    <col min="6904" max="6904" width="60.28515625" customWidth="1"/>
    <col min="6905" max="6905" width="12.28515625" customWidth="1"/>
    <col min="6906" max="6906" width="14.7109375" customWidth="1"/>
    <col min="6907" max="6907" width="17.5703125" customWidth="1"/>
    <col min="6908" max="6908" width="18.42578125" customWidth="1"/>
    <col min="6909" max="6909" width="17.28515625" customWidth="1"/>
    <col min="6910" max="6910" width="16.5703125" customWidth="1"/>
    <col min="6911" max="6911" width="17.7109375" customWidth="1"/>
    <col min="7159" max="7159" width="10.7109375" customWidth="1"/>
    <col min="7160" max="7160" width="60.28515625" customWidth="1"/>
    <col min="7161" max="7161" width="12.28515625" customWidth="1"/>
    <col min="7162" max="7162" width="14.7109375" customWidth="1"/>
    <col min="7163" max="7163" width="17.5703125" customWidth="1"/>
    <col min="7164" max="7164" width="18.42578125" customWidth="1"/>
    <col min="7165" max="7165" width="17.28515625" customWidth="1"/>
    <col min="7166" max="7166" width="16.5703125" customWidth="1"/>
    <col min="7167" max="7167" width="17.7109375" customWidth="1"/>
    <col min="7415" max="7415" width="10.7109375" customWidth="1"/>
    <col min="7416" max="7416" width="60.28515625" customWidth="1"/>
    <col min="7417" max="7417" width="12.28515625" customWidth="1"/>
    <col min="7418" max="7418" width="14.7109375" customWidth="1"/>
    <col min="7419" max="7419" width="17.5703125" customWidth="1"/>
    <col min="7420" max="7420" width="18.42578125" customWidth="1"/>
    <col min="7421" max="7421" width="17.28515625" customWidth="1"/>
    <col min="7422" max="7422" width="16.5703125" customWidth="1"/>
    <col min="7423" max="7423" width="17.7109375" customWidth="1"/>
    <col min="7671" max="7671" width="10.7109375" customWidth="1"/>
    <col min="7672" max="7672" width="60.28515625" customWidth="1"/>
    <col min="7673" max="7673" width="12.28515625" customWidth="1"/>
    <col min="7674" max="7674" width="14.7109375" customWidth="1"/>
    <col min="7675" max="7675" width="17.5703125" customWidth="1"/>
    <col min="7676" max="7676" width="18.42578125" customWidth="1"/>
    <col min="7677" max="7677" width="17.28515625" customWidth="1"/>
    <col min="7678" max="7678" width="16.5703125" customWidth="1"/>
    <col min="7679" max="7679" width="17.7109375" customWidth="1"/>
    <col min="7927" max="7927" width="10.7109375" customWidth="1"/>
    <col min="7928" max="7928" width="60.28515625" customWidth="1"/>
    <col min="7929" max="7929" width="12.28515625" customWidth="1"/>
    <col min="7930" max="7930" width="14.7109375" customWidth="1"/>
    <col min="7931" max="7931" width="17.5703125" customWidth="1"/>
    <col min="7932" max="7932" width="18.42578125" customWidth="1"/>
    <col min="7933" max="7933" width="17.28515625" customWidth="1"/>
    <col min="7934" max="7934" width="16.5703125" customWidth="1"/>
    <col min="7935" max="7935" width="17.7109375" customWidth="1"/>
    <col min="8183" max="8183" width="10.7109375" customWidth="1"/>
    <col min="8184" max="8184" width="60.28515625" customWidth="1"/>
    <col min="8185" max="8185" width="12.28515625" customWidth="1"/>
    <col min="8186" max="8186" width="14.7109375" customWidth="1"/>
    <col min="8187" max="8187" width="17.5703125" customWidth="1"/>
    <col min="8188" max="8188" width="18.42578125" customWidth="1"/>
    <col min="8189" max="8189" width="17.28515625" customWidth="1"/>
    <col min="8190" max="8190" width="16.5703125" customWidth="1"/>
    <col min="8191" max="8191" width="17.7109375" customWidth="1"/>
    <col min="8439" max="8439" width="10.7109375" customWidth="1"/>
    <col min="8440" max="8440" width="60.28515625" customWidth="1"/>
    <col min="8441" max="8441" width="12.28515625" customWidth="1"/>
    <col min="8442" max="8442" width="14.7109375" customWidth="1"/>
    <col min="8443" max="8443" width="17.5703125" customWidth="1"/>
    <col min="8444" max="8444" width="18.42578125" customWidth="1"/>
    <col min="8445" max="8445" width="17.28515625" customWidth="1"/>
    <col min="8446" max="8446" width="16.5703125" customWidth="1"/>
    <col min="8447" max="8447" width="17.7109375" customWidth="1"/>
    <col min="8695" max="8695" width="10.7109375" customWidth="1"/>
    <col min="8696" max="8696" width="60.28515625" customWidth="1"/>
    <col min="8697" max="8697" width="12.28515625" customWidth="1"/>
    <col min="8698" max="8698" width="14.7109375" customWidth="1"/>
    <col min="8699" max="8699" width="17.5703125" customWidth="1"/>
    <col min="8700" max="8700" width="18.42578125" customWidth="1"/>
    <col min="8701" max="8701" width="17.28515625" customWidth="1"/>
    <col min="8702" max="8702" width="16.5703125" customWidth="1"/>
    <col min="8703" max="8703" width="17.7109375" customWidth="1"/>
    <col min="8951" max="8951" width="10.7109375" customWidth="1"/>
    <col min="8952" max="8952" width="60.28515625" customWidth="1"/>
    <col min="8953" max="8953" width="12.28515625" customWidth="1"/>
    <col min="8954" max="8954" width="14.7109375" customWidth="1"/>
    <col min="8955" max="8955" width="17.5703125" customWidth="1"/>
    <col min="8956" max="8956" width="18.42578125" customWidth="1"/>
    <col min="8957" max="8957" width="17.28515625" customWidth="1"/>
    <col min="8958" max="8958" width="16.5703125" customWidth="1"/>
    <col min="8959" max="8959" width="17.7109375" customWidth="1"/>
    <col min="9207" max="9207" width="10.7109375" customWidth="1"/>
    <col min="9208" max="9208" width="60.28515625" customWidth="1"/>
    <col min="9209" max="9209" width="12.28515625" customWidth="1"/>
    <col min="9210" max="9210" width="14.7109375" customWidth="1"/>
    <col min="9211" max="9211" width="17.5703125" customWidth="1"/>
    <col min="9212" max="9212" width="18.42578125" customWidth="1"/>
    <col min="9213" max="9213" width="17.28515625" customWidth="1"/>
    <col min="9214" max="9214" width="16.5703125" customWidth="1"/>
    <col min="9215" max="9215" width="17.7109375" customWidth="1"/>
    <col min="9463" max="9463" width="10.7109375" customWidth="1"/>
    <col min="9464" max="9464" width="60.28515625" customWidth="1"/>
    <col min="9465" max="9465" width="12.28515625" customWidth="1"/>
    <col min="9466" max="9466" width="14.7109375" customWidth="1"/>
    <col min="9467" max="9467" width="17.5703125" customWidth="1"/>
    <col min="9468" max="9468" width="18.42578125" customWidth="1"/>
    <col min="9469" max="9469" width="17.28515625" customWidth="1"/>
    <col min="9470" max="9470" width="16.5703125" customWidth="1"/>
    <col min="9471" max="9471" width="17.7109375" customWidth="1"/>
    <col min="9719" max="9719" width="10.7109375" customWidth="1"/>
    <col min="9720" max="9720" width="60.28515625" customWidth="1"/>
    <col min="9721" max="9721" width="12.28515625" customWidth="1"/>
    <col min="9722" max="9722" width="14.7109375" customWidth="1"/>
    <col min="9723" max="9723" width="17.5703125" customWidth="1"/>
    <col min="9724" max="9724" width="18.42578125" customWidth="1"/>
    <col min="9725" max="9725" width="17.28515625" customWidth="1"/>
    <col min="9726" max="9726" width="16.5703125" customWidth="1"/>
    <col min="9727" max="9727" width="17.7109375" customWidth="1"/>
    <col min="9975" max="9975" width="10.7109375" customWidth="1"/>
    <col min="9976" max="9976" width="60.28515625" customWidth="1"/>
    <col min="9977" max="9977" width="12.28515625" customWidth="1"/>
    <col min="9978" max="9978" width="14.7109375" customWidth="1"/>
    <col min="9979" max="9979" width="17.5703125" customWidth="1"/>
    <col min="9980" max="9980" width="18.42578125" customWidth="1"/>
    <col min="9981" max="9981" width="17.28515625" customWidth="1"/>
    <col min="9982" max="9982" width="16.5703125" customWidth="1"/>
    <col min="9983" max="9983" width="17.7109375" customWidth="1"/>
    <col min="10231" max="10231" width="10.7109375" customWidth="1"/>
    <col min="10232" max="10232" width="60.28515625" customWidth="1"/>
    <col min="10233" max="10233" width="12.28515625" customWidth="1"/>
    <col min="10234" max="10234" width="14.7109375" customWidth="1"/>
    <col min="10235" max="10235" width="17.5703125" customWidth="1"/>
    <col min="10236" max="10236" width="18.42578125" customWidth="1"/>
    <col min="10237" max="10237" width="17.28515625" customWidth="1"/>
    <col min="10238" max="10238" width="16.5703125" customWidth="1"/>
    <col min="10239" max="10239" width="17.7109375" customWidth="1"/>
    <col min="10487" max="10487" width="10.7109375" customWidth="1"/>
    <col min="10488" max="10488" width="60.28515625" customWidth="1"/>
    <col min="10489" max="10489" width="12.28515625" customWidth="1"/>
    <col min="10490" max="10490" width="14.7109375" customWidth="1"/>
    <col min="10491" max="10491" width="17.5703125" customWidth="1"/>
    <col min="10492" max="10492" width="18.42578125" customWidth="1"/>
    <col min="10493" max="10493" width="17.28515625" customWidth="1"/>
    <col min="10494" max="10494" width="16.5703125" customWidth="1"/>
    <col min="10495" max="10495" width="17.7109375" customWidth="1"/>
    <col min="10743" max="10743" width="10.7109375" customWidth="1"/>
    <col min="10744" max="10744" width="60.28515625" customWidth="1"/>
    <col min="10745" max="10745" width="12.28515625" customWidth="1"/>
    <col min="10746" max="10746" width="14.7109375" customWidth="1"/>
    <col min="10747" max="10747" width="17.5703125" customWidth="1"/>
    <col min="10748" max="10748" width="18.42578125" customWidth="1"/>
    <col min="10749" max="10749" width="17.28515625" customWidth="1"/>
    <col min="10750" max="10750" width="16.5703125" customWidth="1"/>
    <col min="10751" max="10751" width="17.7109375" customWidth="1"/>
    <col min="10999" max="10999" width="10.7109375" customWidth="1"/>
    <col min="11000" max="11000" width="60.28515625" customWidth="1"/>
    <col min="11001" max="11001" width="12.28515625" customWidth="1"/>
    <col min="11002" max="11002" width="14.7109375" customWidth="1"/>
    <col min="11003" max="11003" width="17.5703125" customWidth="1"/>
    <col min="11004" max="11004" width="18.42578125" customWidth="1"/>
    <col min="11005" max="11005" width="17.28515625" customWidth="1"/>
    <col min="11006" max="11006" width="16.5703125" customWidth="1"/>
    <col min="11007" max="11007" width="17.7109375" customWidth="1"/>
    <col min="11255" max="11255" width="10.7109375" customWidth="1"/>
    <col min="11256" max="11256" width="60.28515625" customWidth="1"/>
    <col min="11257" max="11257" width="12.28515625" customWidth="1"/>
    <col min="11258" max="11258" width="14.7109375" customWidth="1"/>
    <col min="11259" max="11259" width="17.5703125" customWidth="1"/>
    <col min="11260" max="11260" width="18.42578125" customWidth="1"/>
    <col min="11261" max="11261" width="17.28515625" customWidth="1"/>
    <col min="11262" max="11262" width="16.5703125" customWidth="1"/>
    <col min="11263" max="11263" width="17.7109375" customWidth="1"/>
    <col min="11511" max="11511" width="10.7109375" customWidth="1"/>
    <col min="11512" max="11512" width="60.28515625" customWidth="1"/>
    <col min="11513" max="11513" width="12.28515625" customWidth="1"/>
    <col min="11514" max="11514" width="14.7109375" customWidth="1"/>
    <col min="11515" max="11515" width="17.5703125" customWidth="1"/>
    <col min="11516" max="11516" width="18.42578125" customWidth="1"/>
    <col min="11517" max="11517" width="17.28515625" customWidth="1"/>
    <col min="11518" max="11518" width="16.5703125" customWidth="1"/>
    <col min="11519" max="11519" width="17.7109375" customWidth="1"/>
    <col min="11767" max="11767" width="10.7109375" customWidth="1"/>
    <col min="11768" max="11768" width="60.28515625" customWidth="1"/>
    <col min="11769" max="11769" width="12.28515625" customWidth="1"/>
    <col min="11770" max="11770" width="14.7109375" customWidth="1"/>
    <col min="11771" max="11771" width="17.5703125" customWidth="1"/>
    <col min="11772" max="11772" width="18.42578125" customWidth="1"/>
    <col min="11773" max="11773" width="17.28515625" customWidth="1"/>
    <col min="11774" max="11774" width="16.5703125" customWidth="1"/>
    <col min="11775" max="11775" width="17.7109375" customWidth="1"/>
    <col min="12023" max="12023" width="10.7109375" customWidth="1"/>
    <col min="12024" max="12024" width="60.28515625" customWidth="1"/>
    <col min="12025" max="12025" width="12.28515625" customWidth="1"/>
    <col min="12026" max="12026" width="14.7109375" customWidth="1"/>
    <col min="12027" max="12027" width="17.5703125" customWidth="1"/>
    <col min="12028" max="12028" width="18.42578125" customWidth="1"/>
    <col min="12029" max="12029" width="17.28515625" customWidth="1"/>
    <col min="12030" max="12030" width="16.5703125" customWidth="1"/>
    <col min="12031" max="12031" width="17.7109375" customWidth="1"/>
    <col min="12279" max="12279" width="10.7109375" customWidth="1"/>
    <col min="12280" max="12280" width="60.28515625" customWidth="1"/>
    <col min="12281" max="12281" width="12.28515625" customWidth="1"/>
    <col min="12282" max="12282" width="14.7109375" customWidth="1"/>
    <col min="12283" max="12283" width="17.5703125" customWidth="1"/>
    <col min="12284" max="12284" width="18.42578125" customWidth="1"/>
    <col min="12285" max="12285" width="17.28515625" customWidth="1"/>
    <col min="12286" max="12286" width="16.5703125" customWidth="1"/>
    <col min="12287" max="12287" width="17.7109375" customWidth="1"/>
    <col min="12535" max="12535" width="10.7109375" customWidth="1"/>
    <col min="12536" max="12536" width="60.28515625" customWidth="1"/>
    <col min="12537" max="12537" width="12.28515625" customWidth="1"/>
    <col min="12538" max="12538" width="14.7109375" customWidth="1"/>
    <col min="12539" max="12539" width="17.5703125" customWidth="1"/>
    <col min="12540" max="12540" width="18.42578125" customWidth="1"/>
    <col min="12541" max="12541" width="17.28515625" customWidth="1"/>
    <col min="12542" max="12542" width="16.5703125" customWidth="1"/>
    <col min="12543" max="12543" width="17.7109375" customWidth="1"/>
    <col min="12791" max="12791" width="10.7109375" customWidth="1"/>
    <col min="12792" max="12792" width="60.28515625" customWidth="1"/>
    <col min="12793" max="12793" width="12.28515625" customWidth="1"/>
    <col min="12794" max="12794" width="14.7109375" customWidth="1"/>
    <col min="12795" max="12795" width="17.5703125" customWidth="1"/>
    <col min="12796" max="12796" width="18.42578125" customWidth="1"/>
    <col min="12797" max="12797" width="17.28515625" customWidth="1"/>
    <col min="12798" max="12798" width="16.5703125" customWidth="1"/>
    <col min="12799" max="12799" width="17.7109375" customWidth="1"/>
    <col min="13047" max="13047" width="10.7109375" customWidth="1"/>
    <col min="13048" max="13048" width="60.28515625" customWidth="1"/>
    <col min="13049" max="13049" width="12.28515625" customWidth="1"/>
    <col min="13050" max="13050" width="14.7109375" customWidth="1"/>
    <col min="13051" max="13051" width="17.5703125" customWidth="1"/>
    <col min="13052" max="13052" width="18.42578125" customWidth="1"/>
    <col min="13053" max="13053" width="17.28515625" customWidth="1"/>
    <col min="13054" max="13054" width="16.5703125" customWidth="1"/>
    <col min="13055" max="13055" width="17.7109375" customWidth="1"/>
    <col min="13303" max="13303" width="10.7109375" customWidth="1"/>
    <col min="13304" max="13304" width="60.28515625" customWidth="1"/>
    <col min="13305" max="13305" width="12.28515625" customWidth="1"/>
    <col min="13306" max="13306" width="14.7109375" customWidth="1"/>
    <col min="13307" max="13307" width="17.5703125" customWidth="1"/>
    <col min="13308" max="13308" width="18.42578125" customWidth="1"/>
    <col min="13309" max="13309" width="17.28515625" customWidth="1"/>
    <col min="13310" max="13310" width="16.5703125" customWidth="1"/>
    <col min="13311" max="13311" width="17.7109375" customWidth="1"/>
    <col min="13559" max="13559" width="10.7109375" customWidth="1"/>
    <col min="13560" max="13560" width="60.28515625" customWidth="1"/>
    <col min="13561" max="13561" width="12.28515625" customWidth="1"/>
    <col min="13562" max="13562" width="14.7109375" customWidth="1"/>
    <col min="13563" max="13563" width="17.5703125" customWidth="1"/>
    <col min="13564" max="13564" width="18.42578125" customWidth="1"/>
    <col min="13565" max="13565" width="17.28515625" customWidth="1"/>
    <col min="13566" max="13566" width="16.5703125" customWidth="1"/>
    <col min="13567" max="13567" width="17.7109375" customWidth="1"/>
    <col min="13815" max="13815" width="10.7109375" customWidth="1"/>
    <col min="13816" max="13816" width="60.28515625" customWidth="1"/>
    <col min="13817" max="13817" width="12.28515625" customWidth="1"/>
    <col min="13818" max="13818" width="14.7109375" customWidth="1"/>
    <col min="13819" max="13819" width="17.5703125" customWidth="1"/>
    <col min="13820" max="13820" width="18.42578125" customWidth="1"/>
    <col min="13821" max="13821" width="17.28515625" customWidth="1"/>
    <col min="13822" max="13822" width="16.5703125" customWidth="1"/>
    <col min="13823" max="13823" width="17.7109375" customWidth="1"/>
    <col min="14071" max="14071" width="10.7109375" customWidth="1"/>
    <col min="14072" max="14072" width="60.28515625" customWidth="1"/>
    <col min="14073" max="14073" width="12.28515625" customWidth="1"/>
    <col min="14074" max="14074" width="14.7109375" customWidth="1"/>
    <col min="14075" max="14075" width="17.5703125" customWidth="1"/>
    <col min="14076" max="14076" width="18.42578125" customWidth="1"/>
    <col min="14077" max="14077" width="17.28515625" customWidth="1"/>
    <col min="14078" max="14078" width="16.5703125" customWidth="1"/>
    <col min="14079" max="14079" width="17.7109375" customWidth="1"/>
    <col min="14327" max="14327" width="10.7109375" customWidth="1"/>
    <col min="14328" max="14328" width="60.28515625" customWidth="1"/>
    <col min="14329" max="14329" width="12.28515625" customWidth="1"/>
    <col min="14330" max="14330" width="14.7109375" customWidth="1"/>
    <col min="14331" max="14331" width="17.5703125" customWidth="1"/>
    <col min="14332" max="14332" width="18.42578125" customWidth="1"/>
    <col min="14333" max="14333" width="17.28515625" customWidth="1"/>
    <col min="14334" max="14334" width="16.5703125" customWidth="1"/>
    <col min="14335" max="14335" width="17.7109375" customWidth="1"/>
    <col min="14583" max="14583" width="10.7109375" customWidth="1"/>
    <col min="14584" max="14584" width="60.28515625" customWidth="1"/>
    <col min="14585" max="14585" width="12.28515625" customWidth="1"/>
    <col min="14586" max="14586" width="14.7109375" customWidth="1"/>
    <col min="14587" max="14587" width="17.5703125" customWidth="1"/>
    <col min="14588" max="14588" width="18.42578125" customWidth="1"/>
    <col min="14589" max="14589" width="17.28515625" customWidth="1"/>
    <col min="14590" max="14590" width="16.5703125" customWidth="1"/>
    <col min="14591" max="14591" width="17.7109375" customWidth="1"/>
    <col min="14839" max="14839" width="10.7109375" customWidth="1"/>
    <col min="14840" max="14840" width="60.28515625" customWidth="1"/>
    <col min="14841" max="14841" width="12.28515625" customWidth="1"/>
    <col min="14842" max="14842" width="14.7109375" customWidth="1"/>
    <col min="14843" max="14843" width="17.5703125" customWidth="1"/>
    <col min="14844" max="14844" width="18.42578125" customWidth="1"/>
    <col min="14845" max="14845" width="17.28515625" customWidth="1"/>
    <col min="14846" max="14846" width="16.5703125" customWidth="1"/>
    <col min="14847" max="14847" width="17.7109375" customWidth="1"/>
    <col min="15095" max="15095" width="10.7109375" customWidth="1"/>
    <col min="15096" max="15096" width="60.28515625" customWidth="1"/>
    <col min="15097" max="15097" width="12.28515625" customWidth="1"/>
    <col min="15098" max="15098" width="14.7109375" customWidth="1"/>
    <col min="15099" max="15099" width="17.5703125" customWidth="1"/>
    <col min="15100" max="15100" width="18.42578125" customWidth="1"/>
    <col min="15101" max="15101" width="17.28515625" customWidth="1"/>
    <col min="15102" max="15102" width="16.5703125" customWidth="1"/>
    <col min="15103" max="15103" width="17.7109375" customWidth="1"/>
    <col min="15351" max="15351" width="10.7109375" customWidth="1"/>
    <col min="15352" max="15352" width="60.28515625" customWidth="1"/>
    <col min="15353" max="15353" width="12.28515625" customWidth="1"/>
    <col min="15354" max="15354" width="14.7109375" customWidth="1"/>
    <col min="15355" max="15355" width="17.5703125" customWidth="1"/>
    <col min="15356" max="15356" width="18.42578125" customWidth="1"/>
    <col min="15357" max="15357" width="17.28515625" customWidth="1"/>
    <col min="15358" max="15358" width="16.5703125" customWidth="1"/>
    <col min="15359" max="15359" width="17.7109375" customWidth="1"/>
    <col min="15607" max="15607" width="10.7109375" customWidth="1"/>
    <col min="15608" max="15608" width="60.28515625" customWidth="1"/>
    <col min="15609" max="15609" width="12.28515625" customWidth="1"/>
    <col min="15610" max="15610" width="14.7109375" customWidth="1"/>
    <col min="15611" max="15611" width="17.5703125" customWidth="1"/>
    <col min="15612" max="15612" width="18.42578125" customWidth="1"/>
    <col min="15613" max="15613" width="17.28515625" customWidth="1"/>
    <col min="15614" max="15614" width="16.5703125" customWidth="1"/>
    <col min="15615" max="15615" width="17.7109375" customWidth="1"/>
    <col min="15863" max="15863" width="10.7109375" customWidth="1"/>
    <col min="15864" max="15864" width="60.28515625" customWidth="1"/>
    <col min="15865" max="15865" width="12.28515625" customWidth="1"/>
    <col min="15866" max="15866" width="14.7109375" customWidth="1"/>
    <col min="15867" max="15867" width="17.5703125" customWidth="1"/>
    <col min="15868" max="15868" width="18.42578125" customWidth="1"/>
    <col min="15869" max="15869" width="17.28515625" customWidth="1"/>
    <col min="15870" max="15870" width="16.5703125" customWidth="1"/>
    <col min="15871" max="15871" width="17.7109375" customWidth="1"/>
    <col min="16119" max="16119" width="10.7109375" customWidth="1"/>
    <col min="16120" max="16120" width="60.28515625" customWidth="1"/>
    <col min="16121" max="16121" width="12.28515625" customWidth="1"/>
    <col min="16122" max="16122" width="14.7109375" customWidth="1"/>
    <col min="16123" max="16123" width="17.5703125" customWidth="1"/>
    <col min="16124" max="16124" width="18.42578125" customWidth="1"/>
    <col min="16125" max="16125" width="17.28515625" customWidth="1"/>
    <col min="16126" max="16126" width="16.5703125" customWidth="1"/>
    <col min="16127" max="16127" width="17.7109375" customWidth="1"/>
  </cols>
  <sheetData>
    <row r="1" spans="1:6" ht="34.5" customHeight="1" x14ac:dyDescent="0.25">
      <c r="A1" s="56" t="s">
        <v>117</v>
      </c>
      <c r="B1" s="57"/>
      <c r="C1" s="58"/>
      <c r="D1" s="29"/>
      <c r="E1" s="29"/>
      <c r="F1" s="29"/>
    </row>
    <row r="2" spans="1:6" ht="15.6" customHeight="1" x14ac:dyDescent="0.25">
      <c r="A2" s="3"/>
      <c r="B2" s="4" t="s">
        <v>41</v>
      </c>
      <c r="C2" s="1" t="s">
        <v>121</v>
      </c>
      <c r="D2" s="29"/>
      <c r="E2" s="29"/>
      <c r="F2" s="29"/>
    </row>
    <row r="3" spans="1:6" ht="15.6" customHeight="1" x14ac:dyDescent="0.25">
      <c r="A3" s="3"/>
      <c r="B3" s="4" t="s">
        <v>42</v>
      </c>
      <c r="C3" s="6">
        <v>2023</v>
      </c>
      <c r="D3" s="29"/>
      <c r="E3" s="29"/>
      <c r="F3" s="29"/>
    </row>
    <row r="4" spans="1:6" ht="15.6" customHeight="1" x14ac:dyDescent="0.25">
      <c r="A4" s="3"/>
      <c r="B4" s="4" t="s">
        <v>47</v>
      </c>
      <c r="C4" s="42" t="s">
        <v>118</v>
      </c>
      <c r="D4" s="29"/>
      <c r="E4" s="29"/>
      <c r="F4" s="29"/>
    </row>
    <row r="5" spans="1:6" ht="15.6" customHeight="1" x14ac:dyDescent="0.25">
      <c r="A5" s="3"/>
      <c r="B5" s="4" t="s">
        <v>43</v>
      </c>
      <c r="C5" s="42" t="s">
        <v>119</v>
      </c>
      <c r="D5" s="29"/>
      <c r="E5" s="29"/>
      <c r="F5" s="29"/>
    </row>
    <row r="6" spans="1:6" ht="15.6" customHeight="1" x14ac:dyDescent="0.25">
      <c r="A6" s="3"/>
      <c r="B6" s="4" t="s">
        <v>44</v>
      </c>
      <c r="C6" s="42" t="s">
        <v>120</v>
      </c>
      <c r="D6" s="29"/>
      <c r="E6" s="29"/>
      <c r="F6" s="29"/>
    </row>
    <row r="7" spans="1:6" ht="15.6" customHeight="1" x14ac:dyDescent="0.25">
      <c r="A7" s="3"/>
      <c r="B7" s="7"/>
      <c r="C7" s="5"/>
      <c r="D7" s="29"/>
      <c r="E7" s="29"/>
      <c r="F7" s="29"/>
    </row>
    <row r="8" spans="1:6" ht="15.6" customHeight="1" x14ac:dyDescent="0.25">
      <c r="A8" s="3"/>
      <c r="B8" s="7"/>
      <c r="C8" s="5"/>
      <c r="D8" s="29"/>
      <c r="E8" s="29"/>
      <c r="F8" s="29"/>
    </row>
    <row r="9" spans="1:6" ht="33" customHeight="1" thickBot="1" x14ac:dyDescent="0.3">
      <c r="A9" s="53" t="s">
        <v>122</v>
      </c>
      <c r="B9" s="54"/>
      <c r="C9" s="55"/>
    </row>
    <row r="10" spans="1:6" ht="42.6" customHeight="1" thickBot="1" x14ac:dyDescent="0.3">
      <c r="A10" s="8" t="s">
        <v>0</v>
      </c>
      <c r="B10" s="9" t="s">
        <v>1</v>
      </c>
      <c r="C10" s="10" t="s">
        <v>40</v>
      </c>
    </row>
    <row r="11" spans="1:6" ht="15.75" thickTop="1" x14ac:dyDescent="0.25">
      <c r="A11" s="11">
        <v>1</v>
      </c>
      <c r="B11" s="12" t="s">
        <v>2</v>
      </c>
      <c r="C11" s="2">
        <f>GETPIVOTDATA("Amount",'CS-Implementation'!$F$2,"School District","Albuquerque Public Schools")</f>
        <v>3776753</v>
      </c>
    </row>
    <row r="12" spans="1:6" x14ac:dyDescent="0.25">
      <c r="A12" s="11">
        <v>64</v>
      </c>
      <c r="B12" s="12" t="s">
        <v>8</v>
      </c>
      <c r="C12" s="2">
        <f>GETPIVOTDATA("Amount",'CS-Implementation'!$F$2,"School District","Aztec Municipal Schools")</f>
        <v>150000</v>
      </c>
    </row>
    <row r="13" spans="1:6" x14ac:dyDescent="0.25">
      <c r="A13" s="11">
        <v>87</v>
      </c>
      <c r="B13" s="12" t="s">
        <v>9</v>
      </c>
      <c r="C13" s="2">
        <f>GETPIVOTDATA("Amount",'CS-Implementation'!$F$2,"School District","Belen Consolidated Schools")</f>
        <v>150000</v>
      </c>
    </row>
    <row r="14" spans="1:6" x14ac:dyDescent="0.25">
      <c r="A14" s="11">
        <v>62</v>
      </c>
      <c r="B14" s="12" t="s">
        <v>10</v>
      </c>
      <c r="C14" s="2">
        <f>GETPIVOTDATA("Amount",'CS-Implementation'!$F$2,"School District","Cuba Independent School District")</f>
        <v>83600</v>
      </c>
    </row>
    <row r="15" spans="1:6" x14ac:dyDescent="0.25">
      <c r="A15" s="11">
        <v>55</v>
      </c>
      <c r="B15" s="12" t="s">
        <v>11</v>
      </c>
      <c r="C15" s="2">
        <f>GETPIVOTDATA("Amount",'CS-Implementation'!$F$2,"School District","Espanola Public Schools")</f>
        <v>83600</v>
      </c>
    </row>
    <row r="16" spans="1:6" x14ac:dyDescent="0.25">
      <c r="A16" s="11">
        <v>43</v>
      </c>
      <c r="B16" s="12" t="s">
        <v>12</v>
      </c>
      <c r="C16" s="2">
        <f>GETPIVOTDATA("Amount",'CS-Implementation'!$F$2,"School District","Gallup-McKinley County Schools")</f>
        <v>150000</v>
      </c>
    </row>
    <row r="17" spans="1:3" x14ac:dyDescent="0.25">
      <c r="A17" s="11">
        <v>17</v>
      </c>
      <c r="B17" s="12" t="s">
        <v>13</v>
      </c>
      <c r="C17" s="2">
        <f>GETPIVOTDATA("Amount",'CS-Implementation'!$F$2,"School District","Las Cruces Public Schools")</f>
        <v>375000</v>
      </c>
    </row>
    <row r="18" spans="1:3" x14ac:dyDescent="0.25">
      <c r="A18" s="11">
        <v>81</v>
      </c>
      <c r="B18" s="12" t="s">
        <v>14</v>
      </c>
      <c r="C18" s="2">
        <f>GETPIVOTDATA("Amount",'CS-Implementation'!$F$2,"School District","Moriarty-Edgewood School District")</f>
        <v>150000</v>
      </c>
    </row>
    <row r="19" spans="1:3" x14ac:dyDescent="0.25">
      <c r="A19" s="11">
        <v>77</v>
      </c>
      <c r="B19" s="12" t="s">
        <v>15</v>
      </c>
      <c r="C19" s="2">
        <f>GETPIVOTDATA("Amount",'CS-Implementation'!$F$2,"School District","Peñasco Independent School District")</f>
        <v>225000</v>
      </c>
    </row>
    <row r="20" spans="1:3" x14ac:dyDescent="0.25">
      <c r="A20" s="11">
        <v>4</v>
      </c>
      <c r="B20" s="12" t="s">
        <v>16</v>
      </c>
      <c r="C20" s="2">
        <f>GETPIVOTDATA("Amount",'CS-Implementation'!$F$2,"School District","Roswell Independent School District")</f>
        <v>375000</v>
      </c>
    </row>
    <row r="21" spans="1:3" x14ac:dyDescent="0.25">
      <c r="A21" s="11">
        <v>71</v>
      </c>
      <c r="B21" s="12" t="s">
        <v>17</v>
      </c>
      <c r="C21" s="2">
        <f>GETPIVOTDATA("Amount",'CS-Implementation'!$F$2,"School District","Santa Fe Public Schools")</f>
        <v>825000</v>
      </c>
    </row>
    <row r="22" spans="1:3" x14ac:dyDescent="0.25">
      <c r="A22" s="11">
        <v>25</v>
      </c>
      <c r="B22" s="12" t="s">
        <v>18</v>
      </c>
      <c r="C22" s="2">
        <f>GETPIVOTDATA("Amount",'CS-Implementation'!$F$2,"School District","Santa Rosa Consolidated Schools")</f>
        <v>71702</v>
      </c>
    </row>
    <row r="23" spans="1:3" x14ac:dyDescent="0.25">
      <c r="A23" s="11">
        <v>74</v>
      </c>
      <c r="B23" s="12" t="s">
        <v>19</v>
      </c>
      <c r="C23" s="2">
        <f>GETPIVOTDATA("Amount",'CS-Implementation'!$F$2,"School District","Socorro Consolidated Schools")</f>
        <v>150000</v>
      </c>
    </row>
    <row r="24" spans="1:3" x14ac:dyDescent="0.25">
      <c r="A24" s="11">
        <v>76</v>
      </c>
      <c r="B24" s="12" t="s">
        <v>20</v>
      </c>
      <c r="C24" s="2">
        <f>GETPIVOTDATA("Amount",'CS-Implementation'!$F$2,"School District","Taos Municipal Schools")</f>
        <v>450000</v>
      </c>
    </row>
    <row r="25" spans="1:3" x14ac:dyDescent="0.25">
      <c r="A25" s="11">
        <v>73</v>
      </c>
      <c r="B25" s="12" t="s">
        <v>24</v>
      </c>
      <c r="C25" s="2">
        <f>GETPIVOTDATA("Amount",'CS-Implementation'!$F$2,"School District","Truth or Consequences Municipal Schools")</f>
        <v>150000</v>
      </c>
    </row>
    <row r="26" spans="1:3" x14ac:dyDescent="0.25">
      <c r="A26" s="11">
        <v>68</v>
      </c>
      <c r="B26" s="12" t="s">
        <v>25</v>
      </c>
      <c r="C26" s="2">
        <f>GETPIVOTDATA("Amount",'CS-Implementation'!$F$2,"School District","West Las Vegas Schools")</f>
        <v>150000</v>
      </c>
    </row>
    <row r="27" spans="1:3" x14ac:dyDescent="0.25">
      <c r="A27" s="14"/>
      <c r="B27" s="15" t="s">
        <v>26</v>
      </c>
      <c r="C27" s="16"/>
    </row>
    <row r="28" spans="1:3" x14ac:dyDescent="0.25">
      <c r="A28" s="17" t="s">
        <v>27</v>
      </c>
      <c r="B28" s="18" t="s">
        <v>28</v>
      </c>
      <c r="C28" s="2">
        <f>GETPIVOTDATA("Amount",'CS-Implementation'!$F$2,"School District","Albuquerque Bilingual Academy")</f>
        <v>150000</v>
      </c>
    </row>
    <row r="29" spans="1:3" x14ac:dyDescent="0.25">
      <c r="A29" s="17" t="s">
        <v>29</v>
      </c>
      <c r="B29" s="18" t="s">
        <v>30</v>
      </c>
      <c r="C29" s="2">
        <f>GETPIVOTDATA("Amount",'CS-Implementation'!$F$2,"School District","Albuquerque Sign Language Academy")</f>
        <v>150000</v>
      </c>
    </row>
    <row r="30" spans="1:3" x14ac:dyDescent="0.25">
      <c r="A30" s="17" t="s">
        <v>31</v>
      </c>
      <c r="B30" s="18" t="s">
        <v>32</v>
      </c>
      <c r="C30" s="2">
        <f>GETPIVOTDATA("Amount",'CS-Implementation'!$F$2,"School District","Raices Del Saber Xinachtli Community School")</f>
        <v>75000</v>
      </c>
    </row>
    <row r="31" spans="1:3" x14ac:dyDescent="0.25">
      <c r="A31" s="17" t="s">
        <v>38</v>
      </c>
      <c r="B31" s="18" t="s">
        <v>39</v>
      </c>
      <c r="C31" s="2">
        <f>GETPIVOTDATA("Amount",'CS-Implementation'!$F$2,"School District","Rio Grande Academy of Fine Arts")</f>
        <v>150000</v>
      </c>
    </row>
    <row r="32" spans="1:3" x14ac:dyDescent="0.25">
      <c r="A32" s="17" t="s">
        <v>33</v>
      </c>
      <c r="B32" s="18" t="s">
        <v>34</v>
      </c>
      <c r="C32" s="2">
        <f>GETPIVOTDATA("Amount",'CS-Implementation'!$F$2,"School District","Taos Academy")</f>
        <v>150000</v>
      </c>
    </row>
    <row r="33" spans="1:3" x14ac:dyDescent="0.25">
      <c r="A33" s="17" t="s">
        <v>35</v>
      </c>
      <c r="B33" s="18" t="s">
        <v>36</v>
      </c>
      <c r="C33" s="2">
        <f>GETPIVOTDATA("Amount",'CS-Implementation'!$F$2,"School District","Taos International School")</f>
        <v>68670</v>
      </c>
    </row>
    <row r="34" spans="1:3" ht="15.75" thickBot="1" x14ac:dyDescent="0.3">
      <c r="A34" s="13" t="s">
        <v>22</v>
      </c>
      <c r="B34" s="19" t="s">
        <v>23</v>
      </c>
      <c r="C34" s="2">
        <f>GETPIVOTDATA("Amount",'CS-Implementation'!$F$2,"School District","Vista Grande Charter High School")</f>
        <v>83600</v>
      </c>
    </row>
    <row r="35" spans="1:3" ht="15.75" thickBot="1" x14ac:dyDescent="0.3">
      <c r="A35" s="20"/>
      <c r="B35" s="21" t="s">
        <v>37</v>
      </c>
      <c r="C35" s="22">
        <f>SUM(C11:C26)+SUM(C28:C34)</f>
        <v>8142925</v>
      </c>
    </row>
    <row r="36" spans="1:3" ht="10.15" customHeight="1" x14ac:dyDescent="0.25">
      <c r="A36" s="23"/>
      <c r="B36" s="24"/>
      <c r="C36" s="25"/>
    </row>
    <row r="37" spans="1:3" x14ac:dyDescent="0.25">
      <c r="A37" s="23" t="s">
        <v>45</v>
      </c>
      <c r="B37" s="24"/>
      <c r="C37" s="25"/>
    </row>
    <row r="38" spans="1:3" ht="15.75" thickBot="1" x14ac:dyDescent="0.3">
      <c r="A38" s="26" t="s">
        <v>46</v>
      </c>
      <c r="B38" s="27"/>
      <c r="C38" s="28"/>
    </row>
  </sheetData>
  <sheetProtection algorithmName="SHA-512" hashValue="L/NcuUewhlEfx5W5bddG9dza7o2xTv/TOzZwwj5p/oWcmJDHXkX7qMn+zCxY7qwVWUv0+8enpqVo0HuJ7wOL/g==" saltValue="yfb7ZO0PmqacMiHzOGNhlg==" spinCount="100000" sheet="1" objects="1" scenarios="1"/>
  <mergeCells count="2">
    <mergeCell ref="A9:C9"/>
    <mergeCell ref="A1:C1"/>
  </mergeCells>
  <printOptions horizontalCentered="1" gridLines="1"/>
  <pageMargins left="0.25" right="0.25" top="0.25" bottom="0.5" header="0.3" footer="0.3"/>
  <pageSetup scale="97" fitToHeight="0" orientation="landscape" r:id="rId1"/>
  <headerFooter>
    <oddFooter>&amp;L&amp;D&amp;T&amp;R&amp;P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9"/>
  <sheetViews>
    <sheetView topLeftCell="A13" workbookViewId="0">
      <selection sqref="A1:D1"/>
    </sheetView>
  </sheetViews>
  <sheetFormatPr defaultColWidth="8.7109375" defaultRowHeight="15.75" x14ac:dyDescent="0.25"/>
  <cols>
    <col min="1" max="1" width="38.42578125" style="30" bestFit="1" customWidth="1"/>
    <col min="2" max="2" width="50.28515625" style="30" customWidth="1"/>
    <col min="3" max="3" width="23.7109375" style="30" customWidth="1"/>
    <col min="4" max="4" width="14.7109375" style="39" customWidth="1"/>
    <col min="5" max="5" width="8.7109375" style="30"/>
    <col min="6" max="6" width="38.42578125" style="30" bestFit="1" customWidth="1"/>
    <col min="7" max="7" width="16.140625" style="48" bestFit="1" customWidth="1"/>
    <col min="8" max="16384" width="8.7109375" style="30"/>
  </cols>
  <sheetData>
    <row r="1" spans="1:8" x14ac:dyDescent="0.25">
      <c r="A1" s="59" t="s">
        <v>48</v>
      </c>
      <c r="B1" s="59"/>
      <c r="C1" s="59"/>
      <c r="D1" s="59"/>
    </row>
    <row r="2" spans="1:8" x14ac:dyDescent="0.25">
      <c r="A2" s="31" t="s">
        <v>49</v>
      </c>
      <c r="B2" s="31" t="s">
        <v>50</v>
      </c>
      <c r="C2" s="32" t="s">
        <v>51</v>
      </c>
      <c r="D2" s="33" t="s">
        <v>52</v>
      </c>
      <c r="F2" s="46" t="s">
        <v>114</v>
      </c>
      <c r="G2" s="49" t="s">
        <v>116</v>
      </c>
      <c r="H2"/>
    </row>
    <row r="3" spans="1:8" x14ac:dyDescent="0.25">
      <c r="A3" s="40" t="s">
        <v>28</v>
      </c>
      <c r="B3" s="40" t="s">
        <v>28</v>
      </c>
      <c r="C3" s="40" t="s">
        <v>53</v>
      </c>
      <c r="D3" s="41">
        <v>150000</v>
      </c>
      <c r="F3" s="50" t="s">
        <v>28</v>
      </c>
      <c r="G3" s="52">
        <v>150000</v>
      </c>
      <c r="H3"/>
    </row>
    <row r="4" spans="1:8" x14ac:dyDescent="0.25">
      <c r="A4" s="40" t="s">
        <v>2</v>
      </c>
      <c r="B4" s="40" t="s">
        <v>3</v>
      </c>
      <c r="C4" s="40" t="s">
        <v>53</v>
      </c>
      <c r="D4" s="41">
        <v>150000</v>
      </c>
      <c r="F4" s="50" t="s">
        <v>2</v>
      </c>
      <c r="G4" s="52">
        <v>3776753</v>
      </c>
      <c r="H4"/>
    </row>
    <row r="5" spans="1:8" x14ac:dyDescent="0.25">
      <c r="A5" s="40" t="s">
        <v>2</v>
      </c>
      <c r="B5" s="40" t="s">
        <v>54</v>
      </c>
      <c r="C5" s="40" t="s">
        <v>55</v>
      </c>
      <c r="D5" s="41">
        <v>77003</v>
      </c>
      <c r="F5" s="50" t="s">
        <v>79</v>
      </c>
      <c r="G5" s="52">
        <v>150000</v>
      </c>
      <c r="H5"/>
    </row>
    <row r="6" spans="1:8" x14ac:dyDescent="0.25">
      <c r="A6" s="40" t="s">
        <v>2</v>
      </c>
      <c r="B6" s="43" t="s">
        <v>123</v>
      </c>
      <c r="C6" s="43" t="s">
        <v>124</v>
      </c>
      <c r="D6" s="44">
        <v>150000</v>
      </c>
      <c r="F6" s="50" t="s">
        <v>8</v>
      </c>
      <c r="G6" s="52">
        <v>150000</v>
      </c>
      <c r="H6"/>
    </row>
    <row r="7" spans="1:8" x14ac:dyDescent="0.25">
      <c r="A7" s="40" t="s">
        <v>2</v>
      </c>
      <c r="B7" s="40" t="s">
        <v>56</v>
      </c>
      <c r="C7" s="40" t="s">
        <v>55</v>
      </c>
      <c r="D7" s="41">
        <v>150000</v>
      </c>
      <c r="F7" s="50" t="s">
        <v>9</v>
      </c>
      <c r="G7" s="52">
        <v>150000</v>
      </c>
      <c r="H7"/>
    </row>
    <row r="8" spans="1:8" x14ac:dyDescent="0.25">
      <c r="A8" s="40" t="s">
        <v>2</v>
      </c>
      <c r="B8" s="40" t="s">
        <v>57</v>
      </c>
      <c r="C8" s="40" t="s">
        <v>55</v>
      </c>
      <c r="D8" s="41">
        <v>150000</v>
      </c>
      <c r="F8" s="50" t="s">
        <v>82</v>
      </c>
      <c r="G8" s="52">
        <v>83600</v>
      </c>
      <c r="H8"/>
    </row>
    <row r="9" spans="1:8" x14ac:dyDescent="0.25">
      <c r="A9" s="40" t="s">
        <v>2</v>
      </c>
      <c r="B9" s="40" t="s">
        <v>58</v>
      </c>
      <c r="C9" s="40" t="s">
        <v>53</v>
      </c>
      <c r="D9" s="41">
        <v>150000</v>
      </c>
      <c r="F9" s="50" t="s">
        <v>83</v>
      </c>
      <c r="G9" s="51">
        <v>83600</v>
      </c>
      <c r="H9"/>
    </row>
    <row r="10" spans="1:8" x14ac:dyDescent="0.25">
      <c r="A10" s="40" t="s">
        <v>2</v>
      </c>
      <c r="B10" s="40" t="s">
        <v>59</v>
      </c>
      <c r="C10" s="40" t="s">
        <v>60</v>
      </c>
      <c r="D10" s="41">
        <v>75000</v>
      </c>
      <c r="F10" s="50" t="s">
        <v>12</v>
      </c>
      <c r="G10" s="51">
        <v>150000</v>
      </c>
      <c r="H10"/>
    </row>
    <row r="11" spans="1:8" x14ac:dyDescent="0.25">
      <c r="A11" s="40" t="s">
        <v>2</v>
      </c>
      <c r="B11" s="40" t="s">
        <v>61</v>
      </c>
      <c r="C11" s="40" t="s">
        <v>53</v>
      </c>
      <c r="D11" s="41">
        <v>150000</v>
      </c>
      <c r="F11" s="50" t="s">
        <v>13</v>
      </c>
      <c r="G11" s="51">
        <v>375000</v>
      </c>
      <c r="H11"/>
    </row>
    <row r="12" spans="1:8" x14ac:dyDescent="0.25">
      <c r="A12" s="40" t="s">
        <v>2</v>
      </c>
      <c r="B12" s="40" t="s">
        <v>62</v>
      </c>
      <c r="C12" s="40" t="s">
        <v>53</v>
      </c>
      <c r="D12" s="41">
        <v>150000</v>
      </c>
      <c r="F12" s="50" t="s">
        <v>14</v>
      </c>
      <c r="G12" s="51">
        <v>150000</v>
      </c>
      <c r="H12"/>
    </row>
    <row r="13" spans="1:8" x14ac:dyDescent="0.25">
      <c r="A13" s="40" t="s">
        <v>2</v>
      </c>
      <c r="B13" s="40" t="s">
        <v>63</v>
      </c>
      <c r="C13" s="40" t="s">
        <v>60</v>
      </c>
      <c r="D13" s="41">
        <v>58000</v>
      </c>
      <c r="F13" s="50" t="s">
        <v>89</v>
      </c>
      <c r="G13" s="51">
        <v>225000</v>
      </c>
      <c r="H13"/>
    </row>
    <row r="14" spans="1:8" ht="30" x14ac:dyDescent="0.25">
      <c r="A14" s="40" t="s">
        <v>2</v>
      </c>
      <c r="B14" s="40" t="s">
        <v>64</v>
      </c>
      <c r="C14" s="40" t="s">
        <v>55</v>
      </c>
      <c r="D14" s="41">
        <v>150000</v>
      </c>
      <c r="F14" s="50" t="s">
        <v>92</v>
      </c>
      <c r="G14" s="51">
        <v>75000</v>
      </c>
      <c r="H14"/>
    </row>
    <row r="15" spans="1:8" x14ac:dyDescent="0.25">
      <c r="A15" s="40" t="s">
        <v>2</v>
      </c>
      <c r="B15" s="40" t="s">
        <v>4</v>
      </c>
      <c r="C15" s="40" t="s">
        <v>53</v>
      </c>
      <c r="D15" s="41">
        <v>150000</v>
      </c>
      <c r="F15" s="50" t="s">
        <v>39</v>
      </c>
      <c r="G15" s="51">
        <v>150000</v>
      </c>
      <c r="H15"/>
    </row>
    <row r="16" spans="1:8" x14ac:dyDescent="0.25">
      <c r="A16" s="40" t="s">
        <v>2</v>
      </c>
      <c r="B16" s="40" t="s">
        <v>65</v>
      </c>
      <c r="C16" s="40" t="s">
        <v>60</v>
      </c>
      <c r="D16" s="41">
        <v>75000</v>
      </c>
      <c r="F16" s="50" t="s">
        <v>93</v>
      </c>
      <c r="G16" s="51">
        <v>375000</v>
      </c>
      <c r="H16"/>
    </row>
    <row r="17" spans="1:8" x14ac:dyDescent="0.25">
      <c r="A17" s="40" t="s">
        <v>2</v>
      </c>
      <c r="B17" s="40" t="s">
        <v>66</v>
      </c>
      <c r="C17" s="40" t="s">
        <v>53</v>
      </c>
      <c r="D17" s="41">
        <v>150000</v>
      </c>
      <c r="F17" s="50" t="s">
        <v>17</v>
      </c>
      <c r="G17" s="51">
        <v>825000</v>
      </c>
      <c r="H17"/>
    </row>
    <row r="18" spans="1:8" x14ac:dyDescent="0.25">
      <c r="A18" s="40" t="s">
        <v>2</v>
      </c>
      <c r="B18" s="40" t="s">
        <v>67</v>
      </c>
      <c r="C18" s="40" t="s">
        <v>55</v>
      </c>
      <c r="D18" s="41">
        <v>150000</v>
      </c>
      <c r="F18" s="50" t="s">
        <v>18</v>
      </c>
      <c r="G18" s="51">
        <v>71702</v>
      </c>
      <c r="H18"/>
    </row>
    <row r="19" spans="1:8" x14ac:dyDescent="0.25">
      <c r="A19" s="40" t="s">
        <v>2</v>
      </c>
      <c r="B19" s="40" t="s">
        <v>68</v>
      </c>
      <c r="C19" s="40" t="s">
        <v>55</v>
      </c>
      <c r="D19" s="41">
        <v>150000</v>
      </c>
      <c r="F19" s="50" t="s">
        <v>19</v>
      </c>
      <c r="G19" s="51">
        <v>150000</v>
      </c>
      <c r="H19"/>
    </row>
    <row r="20" spans="1:8" x14ac:dyDescent="0.25">
      <c r="A20" s="40" t="s">
        <v>2</v>
      </c>
      <c r="B20" s="40" t="s">
        <v>69</v>
      </c>
      <c r="C20" s="40" t="s">
        <v>55</v>
      </c>
      <c r="D20" s="41">
        <v>150000</v>
      </c>
      <c r="F20" s="50" t="s">
        <v>34</v>
      </c>
      <c r="G20" s="51">
        <v>150000</v>
      </c>
    </row>
    <row r="21" spans="1:8" x14ac:dyDescent="0.25">
      <c r="A21" s="40" t="s">
        <v>2</v>
      </c>
      <c r="B21" s="40" t="s">
        <v>70</v>
      </c>
      <c r="C21" s="40" t="s">
        <v>55</v>
      </c>
      <c r="D21" s="41">
        <v>150000</v>
      </c>
      <c r="F21" s="50" t="s">
        <v>105</v>
      </c>
      <c r="G21" s="51">
        <v>68670</v>
      </c>
    </row>
    <row r="22" spans="1:8" x14ac:dyDescent="0.25">
      <c r="A22" s="40" t="s">
        <v>2</v>
      </c>
      <c r="B22" s="40" t="s">
        <v>71</v>
      </c>
      <c r="C22" s="40" t="s">
        <v>53</v>
      </c>
      <c r="D22" s="41">
        <v>150000</v>
      </c>
      <c r="F22" s="50" t="s">
        <v>20</v>
      </c>
      <c r="G22" s="51">
        <v>450000</v>
      </c>
    </row>
    <row r="23" spans="1:8" x14ac:dyDescent="0.25">
      <c r="A23" s="40" t="s">
        <v>2</v>
      </c>
      <c r="B23" s="40" t="s">
        <v>72</v>
      </c>
      <c r="C23" s="40" t="s">
        <v>55</v>
      </c>
      <c r="D23" s="41">
        <v>150000</v>
      </c>
      <c r="F23" s="50" t="s">
        <v>24</v>
      </c>
      <c r="G23" s="51">
        <v>150000</v>
      </c>
    </row>
    <row r="24" spans="1:8" x14ac:dyDescent="0.25">
      <c r="A24" s="40" t="s">
        <v>2</v>
      </c>
      <c r="B24" s="40" t="s">
        <v>5</v>
      </c>
      <c r="C24" s="40" t="s">
        <v>60</v>
      </c>
      <c r="D24" s="41">
        <v>75000</v>
      </c>
      <c r="F24" s="50" t="s">
        <v>110</v>
      </c>
      <c r="G24" s="51">
        <v>83600</v>
      </c>
    </row>
    <row r="25" spans="1:8" x14ac:dyDescent="0.25">
      <c r="A25" s="40" t="s">
        <v>2</v>
      </c>
      <c r="B25" s="43" t="s">
        <v>6</v>
      </c>
      <c r="C25" s="43" t="s">
        <v>60</v>
      </c>
      <c r="D25" s="44">
        <v>75000</v>
      </c>
      <c r="F25" s="50" t="s">
        <v>111</v>
      </c>
      <c r="G25" s="51">
        <v>150000</v>
      </c>
    </row>
    <row r="26" spans="1:8" x14ac:dyDescent="0.25">
      <c r="A26" s="40" t="s">
        <v>2</v>
      </c>
      <c r="B26" s="40" t="s">
        <v>73</v>
      </c>
      <c r="C26" s="40" t="s">
        <v>55</v>
      </c>
      <c r="D26" s="41">
        <v>116750</v>
      </c>
      <c r="F26" s="47" t="s">
        <v>115</v>
      </c>
      <c r="G26" s="49">
        <v>8142925</v>
      </c>
    </row>
    <row r="27" spans="1:8" x14ac:dyDescent="0.25">
      <c r="A27" s="40" t="s">
        <v>2</v>
      </c>
      <c r="B27" s="40" t="s">
        <v>74</v>
      </c>
      <c r="C27" s="40" t="s">
        <v>53</v>
      </c>
      <c r="D27" s="41">
        <v>150000</v>
      </c>
    </row>
    <row r="28" spans="1:8" x14ac:dyDescent="0.25">
      <c r="A28" s="40" t="s">
        <v>2</v>
      </c>
      <c r="B28" s="40" t="s">
        <v>75</v>
      </c>
      <c r="C28" s="40" t="s">
        <v>60</v>
      </c>
      <c r="D28" s="41">
        <v>75000</v>
      </c>
    </row>
    <row r="29" spans="1:8" x14ac:dyDescent="0.25">
      <c r="A29" s="40" t="s">
        <v>2</v>
      </c>
      <c r="B29" s="40" t="s">
        <v>7</v>
      </c>
      <c r="C29" s="40" t="s">
        <v>55</v>
      </c>
      <c r="D29" s="41">
        <v>150000</v>
      </c>
    </row>
    <row r="30" spans="1:8" x14ac:dyDescent="0.25">
      <c r="A30" s="40" t="s">
        <v>2</v>
      </c>
      <c r="B30" s="40" t="s">
        <v>76</v>
      </c>
      <c r="C30" s="40" t="s">
        <v>55</v>
      </c>
      <c r="D30" s="41">
        <v>150000</v>
      </c>
    </row>
    <row r="31" spans="1:8" x14ac:dyDescent="0.25">
      <c r="A31" s="40" t="s">
        <v>2</v>
      </c>
      <c r="B31" s="40" t="s">
        <v>77</v>
      </c>
      <c r="C31" s="40" t="s">
        <v>53</v>
      </c>
      <c r="D31" s="41">
        <v>150000</v>
      </c>
    </row>
    <row r="32" spans="1:8" x14ac:dyDescent="0.25">
      <c r="A32" s="40" t="s">
        <v>2</v>
      </c>
      <c r="B32" s="40" t="s">
        <v>78</v>
      </c>
      <c r="C32" s="40" t="s">
        <v>55</v>
      </c>
      <c r="D32" s="41">
        <v>150000</v>
      </c>
    </row>
    <row r="33" spans="1:4" x14ac:dyDescent="0.25">
      <c r="A33" s="40" t="s">
        <v>79</v>
      </c>
      <c r="B33" s="40" t="s">
        <v>79</v>
      </c>
      <c r="C33" s="40" t="s">
        <v>53</v>
      </c>
      <c r="D33" s="41">
        <v>150000</v>
      </c>
    </row>
    <row r="34" spans="1:4" x14ac:dyDescent="0.25">
      <c r="A34" s="40" t="s">
        <v>8</v>
      </c>
      <c r="B34" s="40" t="s">
        <v>80</v>
      </c>
      <c r="C34" s="40" t="s">
        <v>55</v>
      </c>
      <c r="D34" s="41">
        <v>150000</v>
      </c>
    </row>
    <row r="35" spans="1:4" x14ac:dyDescent="0.25">
      <c r="A35" s="40" t="s">
        <v>9</v>
      </c>
      <c r="B35" s="40" t="s">
        <v>81</v>
      </c>
      <c r="C35" s="40" t="s">
        <v>55</v>
      </c>
      <c r="D35" s="41">
        <v>150000</v>
      </c>
    </row>
    <row r="36" spans="1:4" x14ac:dyDescent="0.25">
      <c r="A36" s="40" t="s">
        <v>82</v>
      </c>
      <c r="B36" s="40" t="s">
        <v>82</v>
      </c>
      <c r="C36" s="40" t="s">
        <v>60</v>
      </c>
      <c r="D36" s="41">
        <v>83600</v>
      </c>
    </row>
    <row r="37" spans="1:4" x14ac:dyDescent="0.25">
      <c r="A37" s="40" t="s">
        <v>83</v>
      </c>
      <c r="B37" s="40" t="s">
        <v>84</v>
      </c>
      <c r="C37" s="40" t="s">
        <v>60</v>
      </c>
      <c r="D37" s="41">
        <v>83600</v>
      </c>
    </row>
    <row r="38" spans="1:4" x14ac:dyDescent="0.25">
      <c r="A38" s="43" t="s">
        <v>12</v>
      </c>
      <c r="B38" s="43" t="s">
        <v>125</v>
      </c>
      <c r="C38" s="43" t="s">
        <v>55</v>
      </c>
      <c r="D38" s="44">
        <v>150000</v>
      </c>
    </row>
    <row r="39" spans="1:4" x14ac:dyDescent="0.25">
      <c r="A39" s="40" t="s">
        <v>13</v>
      </c>
      <c r="B39" s="40" t="s">
        <v>85</v>
      </c>
      <c r="C39" s="40" t="s">
        <v>55</v>
      </c>
      <c r="D39" s="41">
        <v>150000</v>
      </c>
    </row>
    <row r="40" spans="1:4" x14ac:dyDescent="0.25">
      <c r="A40" s="40" t="s">
        <v>13</v>
      </c>
      <c r="B40" s="40" t="s">
        <v>86</v>
      </c>
      <c r="C40" s="40" t="s">
        <v>55</v>
      </c>
      <c r="D40" s="41">
        <v>150000</v>
      </c>
    </row>
    <row r="41" spans="1:4" x14ac:dyDescent="0.25">
      <c r="A41" s="40" t="s">
        <v>13</v>
      </c>
      <c r="B41" s="40" t="s">
        <v>87</v>
      </c>
      <c r="C41" s="40" t="s">
        <v>60</v>
      </c>
      <c r="D41" s="41">
        <v>75000</v>
      </c>
    </row>
    <row r="42" spans="1:4" x14ac:dyDescent="0.25">
      <c r="A42" s="40" t="s">
        <v>14</v>
      </c>
      <c r="B42" s="40" t="s">
        <v>88</v>
      </c>
      <c r="C42" s="40" t="s">
        <v>53</v>
      </c>
      <c r="D42" s="41">
        <v>150000</v>
      </c>
    </row>
    <row r="43" spans="1:4" x14ac:dyDescent="0.25">
      <c r="A43" s="40" t="s">
        <v>89</v>
      </c>
      <c r="B43" s="40" t="s">
        <v>90</v>
      </c>
      <c r="C43" s="40" t="s">
        <v>60</v>
      </c>
      <c r="D43" s="41">
        <v>75000</v>
      </c>
    </row>
    <row r="44" spans="1:4" x14ac:dyDescent="0.25">
      <c r="A44" s="40" t="s">
        <v>89</v>
      </c>
      <c r="B44" s="40" t="s">
        <v>91</v>
      </c>
      <c r="C44" s="40" t="s">
        <v>53</v>
      </c>
      <c r="D44" s="41">
        <v>150000</v>
      </c>
    </row>
    <row r="45" spans="1:4" ht="30" x14ac:dyDescent="0.25">
      <c r="A45" s="40" t="s">
        <v>92</v>
      </c>
      <c r="B45" s="40" t="s">
        <v>92</v>
      </c>
      <c r="C45" s="40" t="s">
        <v>60</v>
      </c>
      <c r="D45" s="41">
        <v>75000</v>
      </c>
    </row>
    <row r="46" spans="1:4" x14ac:dyDescent="0.25">
      <c r="A46" s="40" t="s">
        <v>39</v>
      </c>
      <c r="B46" s="40" t="s">
        <v>39</v>
      </c>
      <c r="C46" s="40" t="s">
        <v>55</v>
      </c>
      <c r="D46" s="41">
        <v>150000</v>
      </c>
    </row>
    <row r="47" spans="1:4" x14ac:dyDescent="0.25">
      <c r="A47" s="40" t="s">
        <v>93</v>
      </c>
      <c r="B47" s="40" t="s">
        <v>94</v>
      </c>
      <c r="C47" s="40" t="s">
        <v>55</v>
      </c>
      <c r="D47" s="41">
        <v>150000</v>
      </c>
    </row>
    <row r="48" spans="1:4" x14ac:dyDescent="0.25">
      <c r="A48" s="40" t="s">
        <v>93</v>
      </c>
      <c r="B48" s="40" t="s">
        <v>95</v>
      </c>
      <c r="C48" s="40" t="s">
        <v>60</v>
      </c>
      <c r="D48" s="41">
        <v>75000</v>
      </c>
    </row>
    <row r="49" spans="1:4" x14ac:dyDescent="0.25">
      <c r="A49" s="40" t="s">
        <v>93</v>
      </c>
      <c r="B49" s="40" t="s">
        <v>96</v>
      </c>
      <c r="C49" s="40" t="s">
        <v>53</v>
      </c>
      <c r="D49" s="41">
        <v>150000</v>
      </c>
    </row>
    <row r="50" spans="1:4" x14ac:dyDescent="0.25">
      <c r="A50" s="40" t="s">
        <v>17</v>
      </c>
      <c r="B50" s="40" t="s">
        <v>97</v>
      </c>
      <c r="C50" s="40" t="s">
        <v>55</v>
      </c>
      <c r="D50" s="41">
        <v>150000</v>
      </c>
    </row>
    <row r="51" spans="1:4" x14ac:dyDescent="0.25">
      <c r="A51" s="40" t="s">
        <v>17</v>
      </c>
      <c r="B51" s="40" t="s">
        <v>98</v>
      </c>
      <c r="C51" s="40" t="s">
        <v>55</v>
      </c>
      <c r="D51" s="41">
        <v>150000</v>
      </c>
    </row>
    <row r="52" spans="1:4" x14ac:dyDescent="0.25">
      <c r="A52" s="40" t="s">
        <v>17</v>
      </c>
      <c r="B52" s="40" t="s">
        <v>99</v>
      </c>
      <c r="C52" s="40" t="s">
        <v>53</v>
      </c>
      <c r="D52" s="41">
        <v>150000</v>
      </c>
    </row>
    <row r="53" spans="1:4" x14ac:dyDescent="0.25">
      <c r="A53" s="40" t="s">
        <v>17</v>
      </c>
      <c r="B53" s="40" t="s">
        <v>100</v>
      </c>
      <c r="C53" s="40" t="s">
        <v>53</v>
      </c>
      <c r="D53" s="41">
        <v>150000</v>
      </c>
    </row>
    <row r="54" spans="1:4" x14ac:dyDescent="0.25">
      <c r="A54" s="40" t="s">
        <v>17</v>
      </c>
      <c r="B54" s="40" t="s">
        <v>101</v>
      </c>
      <c r="C54" s="40" t="s">
        <v>53</v>
      </c>
      <c r="D54" s="41">
        <v>150000</v>
      </c>
    </row>
    <row r="55" spans="1:4" x14ac:dyDescent="0.25">
      <c r="A55" s="40" t="s">
        <v>17</v>
      </c>
      <c r="B55" s="40" t="s">
        <v>102</v>
      </c>
      <c r="C55" s="40" t="s">
        <v>60</v>
      </c>
      <c r="D55" s="41">
        <v>75000</v>
      </c>
    </row>
    <row r="56" spans="1:4" x14ac:dyDescent="0.25">
      <c r="A56" s="40" t="s">
        <v>18</v>
      </c>
      <c r="B56" s="40" t="s">
        <v>103</v>
      </c>
      <c r="C56" s="40" t="s">
        <v>60</v>
      </c>
      <c r="D56" s="41">
        <v>71702</v>
      </c>
    </row>
    <row r="57" spans="1:4" x14ac:dyDescent="0.25">
      <c r="A57" s="40" t="s">
        <v>19</v>
      </c>
      <c r="B57" s="40" t="s">
        <v>104</v>
      </c>
      <c r="C57" s="40" t="s">
        <v>55</v>
      </c>
      <c r="D57" s="41">
        <v>150000</v>
      </c>
    </row>
    <row r="58" spans="1:4" x14ac:dyDescent="0.25">
      <c r="A58" s="40" t="s">
        <v>34</v>
      </c>
      <c r="B58" s="40" t="s">
        <v>34</v>
      </c>
      <c r="C58" s="40" t="s">
        <v>53</v>
      </c>
      <c r="D58" s="41">
        <v>150000</v>
      </c>
    </row>
    <row r="59" spans="1:4" x14ac:dyDescent="0.25">
      <c r="A59" s="40" t="s">
        <v>105</v>
      </c>
      <c r="B59" s="40" t="s">
        <v>105</v>
      </c>
      <c r="C59" s="40" t="s">
        <v>60</v>
      </c>
      <c r="D59" s="41">
        <v>68670</v>
      </c>
    </row>
    <row r="60" spans="1:4" x14ac:dyDescent="0.25">
      <c r="A60" s="40" t="s">
        <v>20</v>
      </c>
      <c r="B60" s="40" t="s">
        <v>21</v>
      </c>
      <c r="C60" s="40" t="s">
        <v>55</v>
      </c>
      <c r="D60" s="41">
        <v>150000</v>
      </c>
    </row>
    <row r="61" spans="1:4" x14ac:dyDescent="0.25">
      <c r="A61" s="40" t="s">
        <v>20</v>
      </c>
      <c r="B61" s="40" t="s">
        <v>107</v>
      </c>
      <c r="C61" s="40" t="s">
        <v>55</v>
      </c>
      <c r="D61" s="41">
        <v>150000</v>
      </c>
    </row>
    <row r="62" spans="1:4" x14ac:dyDescent="0.25">
      <c r="A62" s="40" t="s">
        <v>20</v>
      </c>
      <c r="B62" s="40" t="s">
        <v>109</v>
      </c>
      <c r="C62" s="40" t="s">
        <v>55</v>
      </c>
      <c r="D62" s="41">
        <v>150000</v>
      </c>
    </row>
    <row r="63" spans="1:4" ht="30" x14ac:dyDescent="0.25">
      <c r="A63" s="40" t="s">
        <v>24</v>
      </c>
      <c r="B63" s="40" t="s">
        <v>106</v>
      </c>
      <c r="C63" s="40" t="s">
        <v>60</v>
      </c>
      <c r="D63" s="41">
        <v>75000</v>
      </c>
    </row>
    <row r="64" spans="1:4" ht="30" x14ac:dyDescent="0.25">
      <c r="A64" s="40" t="s">
        <v>24</v>
      </c>
      <c r="B64" s="40" t="s">
        <v>108</v>
      </c>
      <c r="C64" s="40" t="s">
        <v>60</v>
      </c>
      <c r="D64" s="41">
        <v>75000</v>
      </c>
    </row>
    <row r="65" spans="1:4" x14ac:dyDescent="0.25">
      <c r="A65" s="40" t="s">
        <v>110</v>
      </c>
      <c r="B65" s="40" t="s">
        <v>110</v>
      </c>
      <c r="C65" s="40" t="s">
        <v>60</v>
      </c>
      <c r="D65" s="41">
        <v>83600</v>
      </c>
    </row>
    <row r="66" spans="1:4" x14ac:dyDescent="0.25">
      <c r="A66" s="40" t="s">
        <v>111</v>
      </c>
      <c r="B66" s="40" t="s">
        <v>112</v>
      </c>
      <c r="C66" s="40" t="s">
        <v>55</v>
      </c>
      <c r="D66" s="41">
        <v>150000</v>
      </c>
    </row>
    <row r="67" spans="1:4" x14ac:dyDescent="0.25">
      <c r="A67" s="45"/>
      <c r="B67" s="31"/>
      <c r="C67" s="31" t="s">
        <v>113</v>
      </c>
      <c r="D67" s="33">
        <f>SUM(D3:D66)</f>
        <v>8142925</v>
      </c>
    </row>
    <row r="68" spans="1:4" x14ac:dyDescent="0.25">
      <c r="A68" s="34"/>
      <c r="B68" s="34"/>
      <c r="C68" s="35"/>
      <c r="D68" s="36"/>
    </row>
    <row r="69" spans="1:4" x14ac:dyDescent="0.25">
      <c r="C69" s="37"/>
      <c r="D69" s="38"/>
    </row>
  </sheetData>
  <mergeCells count="1">
    <mergeCell ref="A1:D1"/>
  </mergeCell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FY22-23 Final Allocation</vt:lpstr>
      <vt:lpstr>CS-Implementation</vt:lpstr>
      <vt:lpstr>'FY22-23 Final Allocation'!Print_Area</vt:lpstr>
      <vt:lpstr>'FY22-23 Final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Lucero</dc:creator>
  <cp:lastModifiedBy>Valerie Padilla</cp:lastModifiedBy>
  <cp:lastPrinted>2023-01-11T16:16:56Z</cp:lastPrinted>
  <dcterms:created xsi:type="dcterms:W3CDTF">2021-04-15T23:48:56Z</dcterms:created>
  <dcterms:modified xsi:type="dcterms:W3CDTF">2023-06-02T17:31:03Z</dcterms:modified>
</cp:coreProperties>
</file>